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<sst xmlns="http://schemas.openxmlformats.org/spreadsheetml/2006/main" count="319" uniqueCount="57">
  <si>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</si>
  <si>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</si>
  <si>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</si>
  <si>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</si>
  <si>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</si>
  <si>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</si>
  <si>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</si>
  <si>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</si>
  <si>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</si>
  <si>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</si>
  <si>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</si>
  <si>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</si>
  <si>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</si>
  <si>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</si>
  <si>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</si>
  <si>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</si>
  <si>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</si>
  <si>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</si>
  <si>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</si>
  <si>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</si>
  <si>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</si>
  <si>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</si>
  <si>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</si>
  <si>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Double 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</si>
  <si>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</si>
  <si>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</si>
  <si>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</si>
  <si>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</si>
  <si>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</si>
  <si>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</si>
  <si>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</si>
  <si>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</si>
  <si>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</si>
  <si>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</si>
  <si>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</si>
  <si>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</si>
  <si>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</si>
  <si>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</si>
  <si>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</si>
  <si>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</si>
  <si>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</si>
  <si>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</si>
  <si>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</si>
  <si>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</si>
  <si>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</si>
  <si>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</si>
  <si>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</si>
  <si>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</si>
  <si>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>Reckless Flurry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</si>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</sst>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3" width="9.0"/>
    <col customWidth="1" min="4" max="4" width="23.43"/>
    <col customWidth="1" min="5" max="6" width="9.0"/>
    <col customWidth="1" min="7" max="7" width="23.43"/>
    <col customWidth="1" min="8" max="9" width="9.0"/>
    <col customWidth="1" min="10" max="10" width="23.43"/>
    <col customWidth="1" min="11" max="12" width="9.0"/>
    <col customWidth="1" min="13" max="13" width="23.43"/>
    <col customWidth="1" min="14" max="15" width="9.0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false)"),"Fruits of Ysgith")</f>
        <v>Fruits of Ysgith</v>
      </c>
      <c r="B3" s="10">
        <f>IFERROR(__xludf.DUMMYFUNCTION("""COMPUTED_VALUE"""),66.1)</f>
        <v>66.1</v>
      </c>
      <c r="C3" s="11">
        <f>IFERROR(__xludf.DUMMYFUNCTION("""COMPUTED_VALUE"""),2.28)</f>
        <v>2.28</v>
      </c>
      <c r="D3" s="12" t="str">
        <f>IFERROR(__xludf.DUMMYFUNCTION("sort(filter('Raw Data'!C2:E1000, 'Raw Data'!A2:A1000 = 2), 2, false)"),"Rage of the Sea")</f>
        <v>Rage of the Sea</v>
      </c>
      <c r="E3" s="10">
        <f>IFERROR(__xludf.DUMMYFUNCTION("""COMPUTED_VALUE"""),58.8)</f>
        <v>58.8</v>
      </c>
      <c r="F3" s="10">
        <f>IFERROR(__xludf.DUMMYFUNCTION("""COMPUTED_VALUE"""),2.78)</f>
        <v>2.78</v>
      </c>
      <c r="G3" s="13" t="str">
        <f>IFERROR(__xludf.DUMMYFUNCTION("sort(filter('Raw Data'!C2:E1000, 'Raw Data'!A2:A1000 = 3), 2, false)"),"Nature's Gift")</f>
        <v>Nature's Gift</v>
      </c>
      <c r="H3" s="10">
        <f>IFERROR(__xludf.DUMMYFUNCTION("""COMPUTED_VALUE"""),59.91)</f>
        <v>59.91</v>
      </c>
      <c r="I3" s="11">
        <f>IFERROR(__xludf.DUMMYFUNCTION("""COMPUTED_VALUE"""),3.9)</f>
        <v>3.9</v>
      </c>
      <c r="J3" s="12" t="str">
        <f>IFERROR(__xludf.DUMMYFUNCTION("sort(filter('Raw Data'!C2:E1000, 'Raw Data'!A2:A1000 = 4), 2, false)"),"Nature's Gift")</f>
        <v>Nature's Gift</v>
      </c>
      <c r="K3" s="10">
        <f>IFERROR(__xludf.DUMMYFUNCTION("""COMPUTED_VALUE"""),60.1)</f>
        <v>60.1</v>
      </c>
      <c r="L3" s="10">
        <f>IFERROR(__xludf.DUMMYFUNCTION("""COMPUTED_VALUE"""),5.37)</f>
        <v>5.37</v>
      </c>
      <c r="M3" s="13" t="str">
        <f>IFERROR(__xludf.DUMMYFUNCTION("sort(filter('Raw Data'!C2:E1000, 'Raw Data'!A2:A1000 = 5), 2, false)"),"Nature's Gift")</f>
        <v>Nature's Gift</v>
      </c>
      <c r="N3" s="10">
        <f>IFERROR(__xludf.DUMMYFUNCTION("""COMPUTED_VALUE"""),56.57)</f>
        <v>56.57</v>
      </c>
      <c r="O3" s="11">
        <f>IFERROR(__xludf.DUMMYFUNCTION("""COMPUTED_VALUE"""),10.42)</f>
        <v>10.42</v>
      </c>
    </row>
    <row r="4">
      <c r="A4" s="14" t="str">
        <f>IFERROR(__xludf.DUMMYFUNCTION("""COMPUTED_VALUE"""),"Rage of the Sea")</f>
        <v>Rage of the Sea</v>
      </c>
      <c r="B4" s="10">
        <f>IFERROR(__xludf.DUMMYFUNCTION("""COMPUTED_VALUE"""),63.66)</f>
        <v>63.66</v>
      </c>
      <c r="C4" s="11">
        <f>IFERROR(__xludf.DUMMYFUNCTION("""COMPUTED_VALUE"""),0.93)</f>
        <v>0.93</v>
      </c>
      <c r="D4" s="12" t="str">
        <f>IFERROR(__xludf.DUMMYFUNCTION("""COMPUTED_VALUE"""),"Precision Strike")</f>
        <v>Precision Strike</v>
      </c>
      <c r="E4" s="10">
        <f>IFERROR(__xludf.DUMMYFUNCTION("""COMPUTED_VALUE"""),56.48)</f>
        <v>56.48</v>
      </c>
      <c r="F4" s="10">
        <f>IFERROR(__xludf.DUMMYFUNCTION("""COMPUTED_VALUE"""),1.36)</f>
        <v>1.36</v>
      </c>
      <c r="G4" s="13" t="str">
        <f>IFERROR(__xludf.DUMMYFUNCTION("""COMPUTED_VALUE"""),"Reckless Flurry")</f>
        <v>Reckless Flurry</v>
      </c>
      <c r="H4" s="10">
        <f>IFERROR(__xludf.DUMMYFUNCTION("""COMPUTED_VALUE"""),58.35)</f>
        <v>58.35</v>
      </c>
      <c r="I4" s="11">
        <f>IFERROR(__xludf.DUMMYFUNCTION("""COMPUTED_VALUE"""),2.77)</f>
        <v>2.77</v>
      </c>
      <c r="J4" s="12" t="str">
        <f>IFERROR(__xludf.DUMMYFUNCTION("""COMPUTED_VALUE"""),"Reckless Flurry")</f>
        <v>Reckless Flurry</v>
      </c>
      <c r="K4" s="10">
        <f>IFERROR(__xludf.DUMMYFUNCTION("""COMPUTED_VALUE"""),59.65)</f>
        <v>59.65</v>
      </c>
      <c r="L4" s="10">
        <f>IFERROR(__xludf.DUMMYFUNCTION("""COMPUTED_VALUE"""),5.93)</f>
        <v>5.93</v>
      </c>
      <c r="M4" s="13" t="str">
        <f>IFERROR(__xludf.DUMMYFUNCTION("""COMPUTED_VALUE"""),"Reckless Flurry")</f>
        <v>Reckless Flurry</v>
      </c>
      <c r="N4" s="10">
        <f>IFERROR(__xludf.DUMMYFUNCTION("""COMPUTED_VALUE"""),56.2)</f>
        <v>56.2</v>
      </c>
      <c r="O4" s="11">
        <f>IFERROR(__xludf.DUMMYFUNCTION("""COMPUTED_VALUE"""),10.58)</f>
        <v>10.58</v>
      </c>
    </row>
    <row r="5">
      <c r="A5" s="14" t="str">
        <f>IFERROR(__xludf.DUMMYFUNCTION("""COMPUTED_VALUE"""),"Reckless Flurry")</f>
        <v>Reckless Flurry</v>
      </c>
      <c r="B5" s="10">
        <f>IFERROR(__xludf.DUMMYFUNCTION("""COMPUTED_VALUE"""),59.84)</f>
        <v>59.84</v>
      </c>
      <c r="C5" s="11">
        <f>IFERROR(__xludf.DUMMYFUNCTION("""COMPUTED_VALUE"""),1.19)</f>
        <v>1.19</v>
      </c>
      <c r="D5" s="12" t="str">
        <f>IFERROR(__xludf.DUMMYFUNCTION("""COMPUTED_VALUE"""),"Battle Trance")</f>
        <v>Battle Trance</v>
      </c>
      <c r="E5" s="10">
        <f>IFERROR(__xludf.DUMMYFUNCTION("""COMPUTED_VALUE"""),55.95)</f>
        <v>55.95</v>
      </c>
      <c r="F5" s="10">
        <f>IFERROR(__xludf.DUMMYFUNCTION("""COMPUTED_VALUE"""),0.96)</f>
        <v>0.96</v>
      </c>
      <c r="G5" s="13" t="str">
        <f>IFERROR(__xludf.DUMMYFUNCTION("""COMPUTED_VALUE"""),"Rage of the Sea")</f>
        <v>Rage of the Sea</v>
      </c>
      <c r="H5" s="10">
        <f>IFERROR(__xludf.DUMMYFUNCTION("""COMPUTED_VALUE"""),58.33)</f>
        <v>58.33</v>
      </c>
      <c r="I5" s="11">
        <f>IFERROR(__xludf.DUMMYFUNCTION("""COMPUTED_VALUE"""),4.9)</f>
        <v>4.9</v>
      </c>
      <c r="J5" s="12" t="str">
        <f>IFERROR(__xludf.DUMMYFUNCTION("""COMPUTED_VALUE"""),"Inspired Zeal")</f>
        <v>Inspired Zeal</v>
      </c>
      <c r="K5" s="10">
        <f>IFERROR(__xludf.DUMMYFUNCTION("""COMPUTED_VALUE"""),55.76)</f>
        <v>55.76</v>
      </c>
      <c r="L5" s="10">
        <f>IFERROR(__xludf.DUMMYFUNCTION("""COMPUTED_VALUE"""),7.35)</f>
        <v>7.35</v>
      </c>
      <c r="M5" s="13" t="str">
        <f>IFERROR(__xludf.DUMMYFUNCTION("""COMPUTED_VALUE"""),"Pincer Maneuver")</f>
        <v>Pincer Maneuver</v>
      </c>
      <c r="N5" s="10">
        <f>IFERROR(__xludf.DUMMYFUNCTION("""COMPUTED_VALUE"""),54.99)</f>
        <v>54.99</v>
      </c>
      <c r="O5" s="11">
        <f>IFERROR(__xludf.DUMMYFUNCTION("""COMPUTED_VALUE"""),4.52)</f>
        <v>4.52</v>
      </c>
    </row>
    <row r="6">
      <c r="A6" s="14" t="str">
        <f>IFERROR(__xludf.DUMMYFUNCTION("""COMPUTED_VALUE"""),"Pincer Maneuver")</f>
        <v>Pincer Maneuver</v>
      </c>
      <c r="B6" s="10">
        <f>IFERROR(__xludf.DUMMYFUNCTION("""COMPUTED_VALUE"""),58.96)</f>
        <v>58.96</v>
      </c>
      <c r="C6" s="11">
        <f>IFERROR(__xludf.DUMMYFUNCTION("""COMPUTED_VALUE"""),0.79)</f>
        <v>0.79</v>
      </c>
      <c r="D6" s="12" t="str">
        <f>IFERROR(__xludf.DUMMYFUNCTION("""COMPUTED_VALUE"""),"Nature's Gift")</f>
        <v>Nature's Gift</v>
      </c>
      <c r="E6" s="10">
        <f>IFERROR(__xludf.DUMMYFUNCTION("""COMPUTED_VALUE"""),55.72)</f>
        <v>55.72</v>
      </c>
      <c r="F6" s="10">
        <f>IFERROR(__xludf.DUMMYFUNCTION("""COMPUTED_VALUE"""),4.27)</f>
        <v>4.27</v>
      </c>
      <c r="G6" s="13" t="str">
        <f>IFERROR(__xludf.DUMMYFUNCTION("""COMPUTED_VALUE"""),"Battle Trance")</f>
        <v>Battle Trance</v>
      </c>
      <c r="H6" s="10">
        <f>IFERROR(__xludf.DUMMYFUNCTION("""COMPUTED_VALUE"""),56.14)</f>
        <v>56.14</v>
      </c>
      <c r="I6" s="11">
        <f>IFERROR(__xludf.DUMMYFUNCTION("""COMPUTED_VALUE"""),1.65)</f>
        <v>1.65</v>
      </c>
      <c r="J6" s="12" t="str">
        <f>IFERROR(__xludf.DUMMYFUNCTION("""COMPUTED_VALUE"""),"Pincer Maneuver")</f>
        <v>Pincer Maneuver</v>
      </c>
      <c r="K6" s="10">
        <f>IFERROR(__xludf.DUMMYFUNCTION("""COMPUTED_VALUE"""),55.69)</f>
        <v>55.69</v>
      </c>
      <c r="L6" s="10">
        <f>IFERROR(__xludf.DUMMYFUNCTION("""COMPUTED_VALUE"""),4.88)</f>
        <v>4.88</v>
      </c>
      <c r="M6" s="13" t="str">
        <f>IFERROR(__xludf.DUMMYFUNCTION("""COMPUTED_VALUE"""),"Battle Trance")</f>
        <v>Battle Trance</v>
      </c>
      <c r="N6" s="10">
        <f>IFERROR(__xludf.DUMMYFUNCTION("""COMPUTED_VALUE"""),54.14)</f>
        <v>54.14</v>
      </c>
      <c r="O6" s="11">
        <f>IFERROR(__xludf.DUMMYFUNCTION("""COMPUTED_VALUE"""),2.65)</f>
        <v>2.65</v>
      </c>
    </row>
    <row r="7">
      <c r="A7" s="14" t="str">
        <f>IFERROR(__xludf.DUMMYFUNCTION("""COMPUTED_VALUE"""),"Lined Pockets")</f>
        <v>Lined Pockets</v>
      </c>
      <c r="B7" s="10">
        <f>IFERROR(__xludf.DUMMYFUNCTION("""COMPUTED_VALUE"""),56.81)</f>
        <v>56.81</v>
      </c>
      <c r="C7" s="11">
        <f>IFERROR(__xludf.DUMMYFUNCTION("""COMPUTED_VALUE"""),0.24)</f>
        <v>0.24</v>
      </c>
      <c r="D7" s="12" t="str">
        <f>IFERROR(__xludf.DUMMYFUNCTION("""COMPUTED_VALUE"""),"Reckless Flurry")</f>
        <v>Reckless Flurry</v>
      </c>
      <c r="E7" s="10">
        <f>IFERROR(__xludf.DUMMYFUNCTION("""COMPUTED_VALUE"""),55.57)</f>
        <v>55.57</v>
      </c>
      <c r="F7" s="10">
        <f>IFERROR(__xludf.DUMMYFUNCTION("""COMPUTED_VALUE"""),2.02)</f>
        <v>2.02</v>
      </c>
      <c r="G7" s="13" t="str">
        <f>IFERROR(__xludf.DUMMYFUNCTION("""COMPUTED_VALUE"""),"Precision Strike")</f>
        <v>Precision Strike</v>
      </c>
      <c r="H7" s="10">
        <f>IFERROR(__xludf.DUMMYFUNCTION("""COMPUTED_VALUE"""),55.76)</f>
        <v>55.76</v>
      </c>
      <c r="I7" s="11">
        <f>IFERROR(__xludf.DUMMYFUNCTION("""COMPUTED_VALUE"""),1.93)</f>
        <v>1.93</v>
      </c>
      <c r="J7" s="12" t="str">
        <f>IFERROR(__xludf.DUMMYFUNCTION("""COMPUTED_VALUE"""),"Rage of the Sea")</f>
        <v>Rage of the Sea</v>
      </c>
      <c r="K7" s="10">
        <f>IFERROR(__xludf.DUMMYFUNCTION("""COMPUTED_VALUE"""),55.6)</f>
        <v>55.6</v>
      </c>
      <c r="L7" s="10">
        <f>IFERROR(__xludf.DUMMYFUNCTION("""COMPUTED_VALUE"""),6.48)</f>
        <v>6.48</v>
      </c>
      <c r="M7" s="13" t="str">
        <f>IFERROR(__xludf.DUMMYFUNCTION("""COMPUTED_VALUE"""),"Inspired Zeal")</f>
        <v>Inspired Zeal</v>
      </c>
      <c r="N7" s="10">
        <f>IFERROR(__xludf.DUMMYFUNCTION("""COMPUTED_VALUE"""),54.0)</f>
        <v>54</v>
      </c>
      <c r="O7" s="11">
        <f>IFERROR(__xludf.DUMMYFUNCTION("""COMPUTED_VALUE"""),11.05)</f>
        <v>11.05</v>
      </c>
    </row>
    <row r="8">
      <c r="A8" s="14" t="str">
        <f>IFERROR(__xludf.DUMMYFUNCTION("""COMPUTED_VALUE"""),"Enslave")</f>
        <v>Enslave</v>
      </c>
      <c r="B8" s="10">
        <f>IFERROR(__xludf.DUMMYFUNCTION("""COMPUTED_VALUE"""),56.37)</f>
        <v>56.37</v>
      </c>
      <c r="C8" s="11">
        <f>IFERROR(__xludf.DUMMYFUNCTION("""COMPUTED_VALUE"""),0.51)</f>
        <v>0.51</v>
      </c>
      <c r="D8" s="12" t="str">
        <f>IFERROR(__xludf.DUMMYFUNCTION("""COMPUTED_VALUE"""),"Blaze of Glory")</f>
        <v>Blaze of Glory</v>
      </c>
      <c r="E8" s="10">
        <f>IFERROR(__xludf.DUMMYFUNCTION("""COMPUTED_VALUE"""),54.69)</f>
        <v>54.69</v>
      </c>
      <c r="F8" s="10">
        <f>IFERROR(__xludf.DUMMYFUNCTION("""COMPUTED_VALUE"""),0.59)</f>
        <v>0.59</v>
      </c>
      <c r="G8" s="13" t="str">
        <f>IFERROR(__xludf.DUMMYFUNCTION("""COMPUTED_VALUE"""),"Blaze of Glory")</f>
        <v>Blaze of Glory</v>
      </c>
      <c r="H8" s="10">
        <f>IFERROR(__xludf.DUMMYFUNCTION("""COMPUTED_VALUE"""),55.27)</f>
        <v>55.27</v>
      </c>
      <c r="I8" s="11">
        <f>IFERROR(__xludf.DUMMYFUNCTION("""COMPUTED_VALUE"""),0.85)</f>
        <v>0.85</v>
      </c>
      <c r="J8" s="12" t="str">
        <f>IFERROR(__xludf.DUMMYFUNCTION("""COMPUTED_VALUE"""),"Battle Trance")</f>
        <v>Battle Trance</v>
      </c>
      <c r="K8" s="10">
        <f>IFERROR(__xludf.DUMMYFUNCTION("""COMPUTED_VALUE"""),55.27)</f>
        <v>55.27</v>
      </c>
      <c r="L8" s="10">
        <f>IFERROR(__xludf.DUMMYFUNCTION("""COMPUTED_VALUE"""),2.41)</f>
        <v>2.41</v>
      </c>
      <c r="M8" s="13" t="str">
        <f>IFERROR(__xludf.DUMMYFUNCTION("""COMPUTED_VALUE"""),"Rage of the Sea")</f>
        <v>Rage of the Sea</v>
      </c>
      <c r="N8" s="10">
        <f>IFERROR(__xludf.DUMMYFUNCTION("""COMPUTED_VALUE"""),52.05)</f>
        <v>52.05</v>
      </c>
      <c r="O8" s="11">
        <f>IFERROR(__xludf.DUMMYFUNCTION("""COMPUTED_VALUE"""),4.0)</f>
        <v>4</v>
      </c>
    </row>
    <row r="9">
      <c r="A9" s="14" t="str">
        <f>IFERROR(__xludf.DUMMYFUNCTION("""COMPUTED_VALUE"""),"Shieldwall")</f>
        <v>Shieldwall</v>
      </c>
      <c r="B9" s="10">
        <f>IFERROR(__xludf.DUMMYFUNCTION("""COMPUTED_VALUE"""),56.25)</f>
        <v>56.25</v>
      </c>
      <c r="C9" s="11">
        <f>IFERROR(__xludf.DUMMYFUNCTION("""COMPUTED_VALUE"""),1.25)</f>
        <v>1.25</v>
      </c>
      <c r="D9" s="12" t="str">
        <f>IFERROR(__xludf.DUMMYFUNCTION("""COMPUTED_VALUE"""),"Enslave")</f>
        <v>Enslave</v>
      </c>
      <c r="E9" s="10">
        <f>IFERROR(__xludf.DUMMYFUNCTION("""COMPUTED_VALUE"""),54.42)</f>
        <v>54.42</v>
      </c>
      <c r="F9" s="10">
        <f>IFERROR(__xludf.DUMMYFUNCTION("""COMPUTED_VALUE"""),1.17)</f>
        <v>1.17</v>
      </c>
      <c r="G9" s="13" t="str">
        <f>IFERROR(__xludf.DUMMYFUNCTION("""COMPUTED_VALUE"""),"Inspired Zeal")</f>
        <v>Inspired Zeal</v>
      </c>
      <c r="H9" s="10">
        <f>IFERROR(__xludf.DUMMYFUNCTION("""COMPUTED_VALUE"""),54.93)</f>
        <v>54.93</v>
      </c>
      <c r="I9" s="11">
        <f>IFERROR(__xludf.DUMMYFUNCTION("""COMPUTED_VALUE"""),5.11)</f>
        <v>5.11</v>
      </c>
      <c r="J9" s="12" t="str">
        <f>IFERROR(__xludf.DUMMYFUNCTION("""COMPUTED_VALUE"""),"Blaze of Glory")</f>
        <v>Blaze of Glory</v>
      </c>
      <c r="K9" s="10">
        <f>IFERROR(__xludf.DUMMYFUNCTION("""COMPUTED_VALUE"""),52.82)</f>
        <v>52.82</v>
      </c>
      <c r="L9" s="10">
        <f>IFERROR(__xludf.DUMMYFUNCTION("""COMPUTED_VALUE"""),1.09)</f>
        <v>1.09</v>
      </c>
      <c r="M9" s="13" t="str">
        <f>IFERROR(__xludf.DUMMYFUNCTION("""COMPUTED_VALUE"""),"Blaze of Glory")</f>
        <v>Blaze of Glory</v>
      </c>
      <c r="N9" s="10">
        <f>IFERROR(__xludf.DUMMYFUNCTION("""COMPUTED_VALUE"""),51.95)</f>
        <v>51.95</v>
      </c>
      <c r="O9" s="11">
        <f>IFERROR(__xludf.DUMMYFUNCTION("""COMPUTED_VALUE"""),1.57)</f>
        <v>1.57</v>
      </c>
    </row>
    <row r="10">
      <c r="A10" s="14" t="str">
        <f>IFERROR(__xludf.DUMMYFUNCTION("""COMPUTED_VALUE"""),"Royal Inspiration")</f>
        <v>Royal Inspiration</v>
      </c>
      <c r="B10" s="10">
        <f>IFERROR(__xludf.DUMMYFUNCTION("""COMPUTED_VALUE"""),55.94)</f>
        <v>55.94</v>
      </c>
      <c r="C10" s="11">
        <f>IFERROR(__xludf.DUMMYFUNCTION("""COMPUTED_VALUE"""),1.64)</f>
        <v>1.64</v>
      </c>
      <c r="D10" s="12" t="str">
        <f>IFERROR(__xludf.DUMMYFUNCTION("""COMPUTED_VALUE"""),"Inspired Zeal")</f>
        <v>Inspired Zeal</v>
      </c>
      <c r="E10" s="10">
        <f>IFERROR(__xludf.DUMMYFUNCTION("""COMPUTED_VALUE"""),54.37)</f>
        <v>54.37</v>
      </c>
      <c r="F10" s="10">
        <f>IFERROR(__xludf.DUMMYFUNCTION("""COMPUTED_VALUE"""),4.09)</f>
        <v>4.09</v>
      </c>
      <c r="G10" s="13" t="str">
        <f>IFERROR(__xludf.DUMMYFUNCTION("""COMPUTED_VALUE"""),"Enslave")</f>
        <v>Enslave</v>
      </c>
      <c r="H10" s="10">
        <f>IFERROR(__xludf.DUMMYFUNCTION("""COMPUTED_VALUE"""),54.18)</f>
        <v>54.18</v>
      </c>
      <c r="I10" s="11">
        <f>IFERROR(__xludf.DUMMYFUNCTION("""COMPUTED_VALUE"""),1.74)</f>
        <v>1.74</v>
      </c>
      <c r="J10" s="12" t="str">
        <f>IFERROR(__xludf.DUMMYFUNCTION("""COMPUTED_VALUE"""),"Enslave")</f>
        <v>Enslave</v>
      </c>
      <c r="K10" s="10">
        <f>IFERROR(__xludf.DUMMYFUNCTION("""COMPUTED_VALUE"""),52.37)</f>
        <v>52.37</v>
      </c>
      <c r="L10" s="10">
        <f>IFERROR(__xludf.DUMMYFUNCTION("""COMPUTED_VALUE"""),2.31)</f>
        <v>2.31</v>
      </c>
      <c r="M10" s="13" t="str">
        <f>IFERROR(__xludf.DUMMYFUNCTION("""COMPUTED_VALUE"""),"Enslave")</f>
        <v>Enslave</v>
      </c>
      <c r="N10" s="10">
        <f>IFERROR(__xludf.DUMMYFUNCTION("""COMPUTED_VALUE"""),51.26)</f>
        <v>51.26</v>
      </c>
      <c r="O10" s="11">
        <f>IFERROR(__xludf.DUMMYFUNCTION("""COMPUTED_VALUE"""),2.75)</f>
        <v>2.75</v>
      </c>
    </row>
    <row r="11">
      <c r="A11" s="14" t="str">
        <f>IFERROR(__xludf.DUMMYFUNCTION("""COMPUTED_VALUE"""),"Uprising")</f>
        <v>Uprising</v>
      </c>
      <c r="B11" s="10">
        <f>IFERROR(__xludf.DUMMYFUNCTION("""COMPUTED_VALUE"""),54.24)</f>
        <v>54.24</v>
      </c>
      <c r="C11" s="11">
        <f>IFERROR(__xludf.DUMMYFUNCTION("""COMPUTED_VALUE"""),11.87)</f>
        <v>11.87</v>
      </c>
      <c r="D11" s="12" t="str">
        <f>IFERROR(__xludf.DUMMYFUNCTION("""COMPUTED_VALUE"""),"Fruits of Ysgith")</f>
        <v>Fruits of Ysgith</v>
      </c>
      <c r="E11" s="10">
        <f>IFERROR(__xludf.DUMMYFUNCTION("""COMPUTED_VALUE"""),54.36)</f>
        <v>54.36</v>
      </c>
      <c r="F11" s="10">
        <f>IFERROR(__xludf.DUMMYFUNCTION("""COMPUTED_VALUE"""),4.48)</f>
        <v>4.48</v>
      </c>
      <c r="G11" s="13" t="str">
        <f>IFERROR(__xludf.DUMMYFUNCTION("""COMPUTED_VALUE"""),"Pincer Maneuver")</f>
        <v>Pincer Maneuver</v>
      </c>
      <c r="H11" s="10">
        <f>IFERROR(__xludf.DUMMYFUNCTION("""COMPUTED_VALUE"""),53.37)</f>
        <v>53.37</v>
      </c>
      <c r="I11" s="11">
        <f>IFERROR(__xludf.DUMMYFUNCTION("""COMPUTED_VALUE"""),3.63)</f>
        <v>3.63</v>
      </c>
      <c r="J11" s="12" t="str">
        <f>IFERROR(__xludf.DUMMYFUNCTION("""COMPUTED_VALUE"""),"Precision Strike")</f>
        <v>Precision Strike</v>
      </c>
      <c r="K11" s="10">
        <f>IFERROR(__xludf.DUMMYFUNCTION("""COMPUTED_VALUE"""),52.26)</f>
        <v>52.26</v>
      </c>
      <c r="L11" s="10">
        <f>IFERROR(__xludf.DUMMYFUNCTION("""COMPUTED_VALUE"""),3.27)</f>
        <v>3.27</v>
      </c>
      <c r="M11" s="13" t="str">
        <f>IFERROR(__xludf.DUMMYFUNCTION("""COMPUTED_VALUE"""),"Double Cross")</f>
        <v>Double Cross</v>
      </c>
      <c r="N11" s="10">
        <f>IFERROR(__xludf.DUMMYFUNCTION("""COMPUTED_VALUE"""),50.21)</f>
        <v>50.21</v>
      </c>
      <c r="O11" s="11">
        <f>IFERROR(__xludf.DUMMYFUNCTION("""COMPUTED_VALUE"""),6.45)</f>
        <v>6.45</v>
      </c>
    </row>
    <row r="12">
      <c r="A12" s="14" t="str">
        <f>IFERROR(__xludf.DUMMYFUNCTION("""COMPUTED_VALUE"""),"Deadeye Ambush")</f>
        <v>Deadeye Ambush</v>
      </c>
      <c r="B12" s="10">
        <f>IFERROR(__xludf.DUMMYFUNCTION("""COMPUTED_VALUE"""),53.95)</f>
        <v>53.95</v>
      </c>
      <c r="C12" s="11">
        <f>IFERROR(__xludf.DUMMYFUNCTION("""COMPUTED_VALUE"""),0.89)</f>
        <v>0.89</v>
      </c>
      <c r="D12" s="12" t="str">
        <f>IFERROR(__xludf.DUMMYFUNCTION("""COMPUTED_VALUE"""),"Lined Pockets")</f>
        <v>Lined Pockets</v>
      </c>
      <c r="E12" s="10">
        <f>IFERROR(__xludf.DUMMYFUNCTION("""COMPUTED_VALUE"""),53.67)</f>
        <v>53.67</v>
      </c>
      <c r="F12" s="10">
        <f>IFERROR(__xludf.DUMMYFUNCTION("""COMPUTED_VALUE"""),0.93)</f>
        <v>0.93</v>
      </c>
      <c r="G12" s="13" t="str">
        <f>IFERROR(__xludf.DUMMYFUNCTION("""COMPUTED_VALUE"""),"White Frost")</f>
        <v>White Frost</v>
      </c>
      <c r="H12" s="10">
        <f>IFERROR(__xludf.DUMMYFUNCTION("""COMPUTED_VALUE"""),52.89)</f>
        <v>52.89</v>
      </c>
      <c r="I12" s="11">
        <f>IFERROR(__xludf.DUMMYFUNCTION("""COMPUTED_VALUE"""),2.98)</f>
        <v>2.98</v>
      </c>
      <c r="J12" s="12" t="str">
        <f>IFERROR(__xludf.DUMMYFUNCTION("""COMPUTED_VALUE"""),"White Frost")</f>
        <v>White Frost</v>
      </c>
      <c r="K12" s="10">
        <f>IFERROR(__xludf.DUMMYFUNCTION("""COMPUTED_VALUE"""),51.33)</f>
        <v>51.33</v>
      </c>
      <c r="L12" s="10">
        <f>IFERROR(__xludf.DUMMYFUNCTION("""COMPUTED_VALUE"""),2.03)</f>
        <v>2.03</v>
      </c>
      <c r="M12" s="13" t="str">
        <f>IFERROR(__xludf.DUMMYFUNCTION("""COMPUTED_VALUE"""),"Imprisonment")</f>
        <v>Imprisonment</v>
      </c>
      <c r="N12" s="10">
        <f>IFERROR(__xludf.DUMMYFUNCTION("""COMPUTED_VALUE"""),49.87)</f>
        <v>49.87</v>
      </c>
      <c r="O12" s="11">
        <f>IFERROR(__xludf.DUMMYFUNCTION("""COMPUTED_VALUE"""),9.13)</f>
        <v>9.13</v>
      </c>
    </row>
    <row r="13">
      <c r="A13" s="14" t="str">
        <f>IFERROR(__xludf.DUMMYFUNCTION("""COMPUTED_VALUE"""),"Precision Strike")</f>
        <v>Precision Strike</v>
      </c>
      <c r="B13" s="10">
        <f>IFERROR(__xludf.DUMMYFUNCTION("""COMPUTED_VALUE"""),53.46)</f>
        <v>53.46</v>
      </c>
      <c r="C13" s="11">
        <f>IFERROR(__xludf.DUMMYFUNCTION("""COMPUTED_VALUE"""),0.64)</f>
        <v>0.64</v>
      </c>
      <c r="D13" s="12" t="str">
        <f>IFERROR(__xludf.DUMMYFUNCTION("""COMPUTED_VALUE"""),"Invigorate")</f>
        <v>Invigorate</v>
      </c>
      <c r="E13" s="10">
        <f>IFERROR(__xludf.DUMMYFUNCTION("""COMPUTED_VALUE"""),53.33)</f>
        <v>53.33</v>
      </c>
      <c r="F13" s="10">
        <f>IFERROR(__xludf.DUMMYFUNCTION("""COMPUTED_VALUE"""),3.72)</f>
        <v>3.72</v>
      </c>
      <c r="G13" s="13" t="str">
        <f>IFERROR(__xludf.DUMMYFUNCTION("""COMPUTED_VALUE"""),"Fruits of Ysgith")</f>
        <v>Fruits of Ysgith</v>
      </c>
      <c r="H13" s="10">
        <f>IFERROR(__xludf.DUMMYFUNCTION("""COMPUTED_VALUE"""),52.57)</f>
        <v>52.57</v>
      </c>
      <c r="I13" s="11">
        <f>IFERROR(__xludf.DUMMYFUNCTION("""COMPUTED_VALUE"""),3.59)</f>
        <v>3.59</v>
      </c>
      <c r="J13" s="12" t="str">
        <f>IFERROR(__xludf.DUMMYFUNCTION("""COMPUTED_VALUE"""),"Deadeye Ambush")</f>
        <v>Deadeye Ambush</v>
      </c>
      <c r="K13" s="10">
        <f>IFERROR(__xludf.DUMMYFUNCTION("""COMPUTED_VALUE"""),50.2)</f>
        <v>50.2</v>
      </c>
      <c r="L13" s="10">
        <f>IFERROR(__xludf.DUMMYFUNCTION("""COMPUTED_VALUE"""),1.59)</f>
        <v>1.59</v>
      </c>
      <c r="M13" s="13" t="str">
        <f>IFERROR(__xludf.DUMMYFUNCTION("""COMPUTED_VALUE"""),"Pirate's Cove")</f>
        <v>Pirate's Cove</v>
      </c>
      <c r="N13" s="10">
        <f>IFERROR(__xludf.DUMMYFUNCTION("""COMPUTED_VALUE"""),48.65)</f>
        <v>48.65</v>
      </c>
      <c r="O13" s="11">
        <f>IFERROR(__xludf.DUMMYFUNCTION("""COMPUTED_VALUE"""),1.59)</f>
        <v>1.59</v>
      </c>
    </row>
    <row r="14">
      <c r="A14" s="14" t="str">
        <f>IFERROR(__xludf.DUMMYFUNCTION("""COMPUTED_VALUE"""),"Guerilla Tactics")</f>
        <v>Guerilla Tactics</v>
      </c>
      <c r="B14" s="10">
        <f>IFERROR(__xludf.DUMMYFUNCTION("""COMPUTED_VALUE"""),53.18)</f>
        <v>53.18</v>
      </c>
      <c r="C14" s="11">
        <f>IFERROR(__xludf.DUMMYFUNCTION("""COMPUTED_VALUE"""),1.11)</f>
        <v>1.11</v>
      </c>
      <c r="D14" s="12" t="str">
        <f>IFERROR(__xludf.DUMMYFUNCTION("""COMPUTED_VALUE"""),"Pincer Maneuver")</f>
        <v>Pincer Maneuver</v>
      </c>
      <c r="E14" s="10">
        <f>IFERROR(__xludf.DUMMYFUNCTION("""COMPUTED_VALUE"""),53.15)</f>
        <v>53.15</v>
      </c>
      <c r="F14" s="10">
        <f>IFERROR(__xludf.DUMMYFUNCTION("""COMPUTED_VALUE"""),2.51)</f>
        <v>2.51</v>
      </c>
      <c r="G14" s="13" t="str">
        <f>IFERROR(__xludf.DUMMYFUNCTION("""COMPUTED_VALUE"""),"Invigorate")</f>
        <v>Invigorate</v>
      </c>
      <c r="H14" s="10">
        <f>IFERROR(__xludf.DUMMYFUNCTION("""COMPUTED_VALUE"""),51.59)</f>
        <v>51.59</v>
      </c>
      <c r="I14" s="11">
        <f>IFERROR(__xludf.DUMMYFUNCTION("""COMPUTED_VALUE"""),5.43)</f>
        <v>5.43</v>
      </c>
      <c r="J14" s="12" t="str">
        <f>IFERROR(__xludf.DUMMYFUNCTION("""COMPUTED_VALUE"""),"Imprisonment")</f>
        <v>Imprisonment</v>
      </c>
      <c r="K14" s="10">
        <f>IFERROR(__xludf.DUMMYFUNCTION("""COMPUTED_VALUE"""),49.87)</f>
        <v>49.87</v>
      </c>
      <c r="L14" s="10">
        <f>IFERROR(__xludf.DUMMYFUNCTION("""COMPUTED_VALUE"""),7.89)</f>
        <v>7.89</v>
      </c>
      <c r="M14" s="13" t="str">
        <f>IFERROR(__xludf.DUMMYFUNCTION("""COMPUTED_VALUE"""),"Precision Strike")</f>
        <v>Precision Strike</v>
      </c>
      <c r="N14" s="10">
        <f>IFERROR(__xludf.DUMMYFUNCTION("""COMPUTED_VALUE"""),47.77)</f>
        <v>47.77</v>
      </c>
      <c r="O14" s="11">
        <f>IFERROR(__xludf.DUMMYFUNCTION("""COMPUTED_VALUE"""),4.28)</f>
        <v>4.28</v>
      </c>
    </row>
    <row r="15">
      <c r="A15" s="14" t="str">
        <f>IFERROR(__xludf.DUMMYFUNCTION("""COMPUTED_VALUE"""),"Imposter")</f>
        <v>Imposter</v>
      </c>
      <c r="B15" s="10">
        <f>IFERROR(__xludf.DUMMYFUNCTION("""COMPUTED_VALUE"""),52.77)</f>
        <v>52.77</v>
      </c>
      <c r="C15" s="11">
        <f>IFERROR(__xludf.DUMMYFUNCTION("""COMPUTED_VALUE"""),1.0)</f>
        <v>1</v>
      </c>
      <c r="D15" s="12" t="str">
        <f>IFERROR(__xludf.DUMMYFUNCTION("""COMPUTED_VALUE"""),"Deadeye Ambush")</f>
        <v>Deadeye Ambush</v>
      </c>
      <c r="E15" s="10">
        <f>IFERROR(__xludf.DUMMYFUNCTION("""COMPUTED_VALUE"""),52.27)</f>
        <v>52.27</v>
      </c>
      <c r="F15" s="10">
        <f>IFERROR(__xludf.DUMMYFUNCTION("""COMPUTED_VALUE"""),2.54)</f>
        <v>2.54</v>
      </c>
      <c r="G15" s="13" t="str">
        <f>IFERROR(__xludf.DUMMYFUNCTION("""COMPUTED_VALUE"""),"Imprisonment")</f>
        <v>Imprisonment</v>
      </c>
      <c r="H15" s="10">
        <f>IFERROR(__xludf.DUMMYFUNCTION("""COMPUTED_VALUE"""),51.14)</f>
        <v>51.14</v>
      </c>
      <c r="I15" s="11">
        <f>IFERROR(__xludf.DUMMYFUNCTION("""COMPUTED_VALUE"""),6.44)</f>
        <v>6.44</v>
      </c>
      <c r="J15" s="12" t="str">
        <f>IFERROR(__xludf.DUMMYFUNCTION("""COMPUTED_VALUE"""),"Pirate's Cove")</f>
        <v>Pirate's Cove</v>
      </c>
      <c r="K15" s="10">
        <f>IFERROR(__xludf.DUMMYFUNCTION("""COMPUTED_VALUE"""),49.82)</f>
        <v>49.82</v>
      </c>
      <c r="L15" s="10">
        <f>IFERROR(__xludf.DUMMYFUNCTION("""COMPUTED_VALUE"""),0.72)</f>
        <v>0.72</v>
      </c>
      <c r="M15" s="13" t="str">
        <f>IFERROR(__xludf.DUMMYFUNCTION("""COMPUTED_VALUE"""),"White Frost")</f>
        <v>White Frost</v>
      </c>
      <c r="N15" s="10">
        <f>IFERROR(__xludf.DUMMYFUNCTION("""COMPUTED_VALUE"""),46.77)</f>
        <v>46.77</v>
      </c>
      <c r="O15" s="11">
        <f>IFERROR(__xludf.DUMMYFUNCTION("""COMPUTED_VALUE"""),1.5)</f>
        <v>1.5</v>
      </c>
    </row>
    <row r="16">
      <c r="A16" s="14" t="str">
        <f>IFERROR(__xludf.DUMMYFUNCTION("""COMPUTED_VALUE"""),"Patricidal Fury")</f>
        <v>Patricidal Fury</v>
      </c>
      <c r="B16" s="10">
        <f>IFERROR(__xludf.DUMMYFUNCTION("""COMPUTED_VALUE"""),52.75)</f>
        <v>52.75</v>
      </c>
      <c r="C16" s="11">
        <f>IFERROR(__xludf.DUMMYFUNCTION("""COMPUTED_VALUE"""),10.35)</f>
        <v>10.35</v>
      </c>
      <c r="D16" s="12" t="str">
        <f>IFERROR(__xludf.DUMMYFUNCTION("""COMPUTED_VALUE"""),"Mahakam Forge")</f>
        <v>Mahakam Forge</v>
      </c>
      <c r="E16" s="10">
        <f>IFERROR(__xludf.DUMMYFUNCTION("""COMPUTED_VALUE"""),51.79)</f>
        <v>51.79</v>
      </c>
      <c r="F16" s="10">
        <f>IFERROR(__xludf.DUMMYFUNCTION("""COMPUTED_VALUE"""),1.42)</f>
        <v>1.42</v>
      </c>
      <c r="G16" s="13" t="str">
        <f>IFERROR(__xludf.DUMMYFUNCTION("""COMPUTED_VALUE"""),"Deadeye Ambush")</f>
        <v>Deadeye Ambush</v>
      </c>
      <c r="H16" s="10">
        <f>IFERROR(__xludf.DUMMYFUNCTION("""COMPUTED_VALUE"""),51.12)</f>
        <v>51.12</v>
      </c>
      <c r="I16" s="11">
        <f>IFERROR(__xludf.DUMMYFUNCTION("""COMPUTED_VALUE"""),2.36)</f>
        <v>2.36</v>
      </c>
      <c r="J16" s="12" t="str">
        <f>IFERROR(__xludf.DUMMYFUNCTION("""COMPUTED_VALUE"""),"Stockpile")</f>
        <v>Stockpile</v>
      </c>
      <c r="K16" s="10">
        <f>IFERROR(__xludf.DUMMYFUNCTION("""COMPUTED_VALUE"""),49.38)</f>
        <v>49.38</v>
      </c>
      <c r="L16" s="10">
        <f>IFERROR(__xludf.DUMMYFUNCTION("""COMPUTED_VALUE"""),0.36)</f>
        <v>0.36</v>
      </c>
      <c r="M16" s="13" t="str">
        <f>IFERROR(__xludf.DUMMYFUNCTION("""COMPUTED_VALUE"""),"Fruits of Ysgith")</f>
        <v>Fruits of Ysgith</v>
      </c>
      <c r="N16" s="10">
        <f>IFERROR(__xludf.DUMMYFUNCTION("""COMPUTED_VALUE"""),46.71)</f>
        <v>46.71</v>
      </c>
      <c r="O16" s="11">
        <f>IFERROR(__xludf.DUMMYFUNCTION("""COMPUTED_VALUE"""),1.97)</f>
        <v>1.97</v>
      </c>
    </row>
    <row r="17">
      <c r="A17" s="14" t="str">
        <f>IFERROR(__xludf.DUMMYFUNCTION("""COMPUTED_VALUE"""),"Imprisonment")</f>
        <v>Imprisonment</v>
      </c>
      <c r="B17" s="10">
        <f>IFERROR(__xludf.DUMMYFUNCTION("""COMPUTED_VALUE"""),52.2)</f>
        <v>52.2</v>
      </c>
      <c r="C17" s="11">
        <f>IFERROR(__xludf.DUMMYFUNCTION("""COMPUTED_VALUE"""),2.86)</f>
        <v>2.86</v>
      </c>
      <c r="D17" s="12" t="str">
        <f>IFERROR(__xludf.DUMMYFUNCTION("""COMPUTED_VALUE"""),"Ursine Ritual")</f>
        <v>Ursine Ritual</v>
      </c>
      <c r="E17" s="10">
        <f>IFERROR(__xludf.DUMMYFUNCTION("""COMPUTED_VALUE"""),51.73)</f>
        <v>51.73</v>
      </c>
      <c r="F17" s="10">
        <f>IFERROR(__xludf.DUMMYFUNCTION("""COMPUTED_VALUE"""),1.21)</f>
        <v>1.21</v>
      </c>
      <c r="G17" s="13" t="str">
        <f>IFERROR(__xludf.DUMMYFUNCTION("""COMPUTED_VALUE"""),"Pirate's Cove")</f>
        <v>Pirate's Cove</v>
      </c>
      <c r="H17" s="10">
        <f>IFERROR(__xludf.DUMMYFUNCTION("""COMPUTED_VALUE"""),51.05)</f>
        <v>51.05</v>
      </c>
      <c r="I17" s="11">
        <f>IFERROR(__xludf.DUMMYFUNCTION("""COMPUTED_VALUE"""),0.32)</f>
        <v>0.32</v>
      </c>
      <c r="J17" s="12" t="str">
        <f>IFERROR(__xludf.DUMMYFUNCTION("""COMPUTED_VALUE"""),"Fruits of Ysgith")</f>
        <v>Fruits of Ysgith</v>
      </c>
      <c r="K17" s="10">
        <f>IFERROR(__xludf.DUMMYFUNCTION("""COMPUTED_VALUE"""),49.33)</f>
        <v>49.33</v>
      </c>
      <c r="L17" s="10">
        <f>IFERROR(__xludf.DUMMYFUNCTION("""COMPUTED_VALUE"""),3.02)</f>
        <v>3.02</v>
      </c>
      <c r="M17" s="13" t="str">
        <f>IFERROR(__xludf.DUMMYFUNCTION("""COMPUTED_VALUE"""),"Guerilla Tactics")</f>
        <v>Guerilla Tactics</v>
      </c>
      <c r="N17" s="10">
        <f>IFERROR(__xludf.DUMMYFUNCTION("""COMPUTED_VALUE"""),45.9)</f>
        <v>45.9</v>
      </c>
      <c r="O17" s="11">
        <f>IFERROR(__xludf.DUMMYFUNCTION("""COMPUTED_VALUE"""),1.16)</f>
        <v>1.16</v>
      </c>
    </row>
    <row r="18">
      <c r="A18" s="14" t="str">
        <f>IFERROR(__xludf.DUMMYFUNCTION("""COMPUTED_VALUE"""),"Inspired Zeal")</f>
        <v>Inspired Zeal</v>
      </c>
      <c r="B18" s="10">
        <f>IFERROR(__xludf.DUMMYFUNCTION("""COMPUTED_VALUE"""),52.18)</f>
        <v>52.18</v>
      </c>
      <c r="C18" s="11">
        <f>IFERROR(__xludf.DUMMYFUNCTION("""COMPUTED_VALUE"""),3.83)</f>
        <v>3.83</v>
      </c>
      <c r="D18" s="12" t="str">
        <f>IFERROR(__xludf.DUMMYFUNCTION("""COMPUTED_VALUE"""),"Imprisonment")</f>
        <v>Imprisonment</v>
      </c>
      <c r="E18" s="10">
        <f>IFERROR(__xludf.DUMMYFUNCTION("""COMPUTED_VALUE"""),51.5)</f>
        <v>51.5</v>
      </c>
      <c r="F18" s="10">
        <f>IFERROR(__xludf.DUMMYFUNCTION("""COMPUTED_VALUE"""),4.87)</f>
        <v>4.87</v>
      </c>
      <c r="G18" s="13" t="str">
        <f>IFERROR(__xludf.DUMMYFUNCTION("""COMPUTED_VALUE"""),"Mahakam Forge")</f>
        <v>Mahakam Forge</v>
      </c>
      <c r="H18" s="10">
        <f>IFERROR(__xludf.DUMMYFUNCTION("""COMPUTED_VALUE"""),50.81)</f>
        <v>50.81</v>
      </c>
      <c r="I18" s="11">
        <f>IFERROR(__xludf.DUMMYFUNCTION("""COMPUTED_VALUE"""),1.48)</f>
        <v>1.48</v>
      </c>
      <c r="J18" s="12" t="str">
        <f>IFERROR(__xludf.DUMMYFUNCTION("""COMPUTED_VALUE"""),"Mahakam Forge")</f>
        <v>Mahakam Forge</v>
      </c>
      <c r="K18" s="10">
        <f>IFERROR(__xludf.DUMMYFUNCTION("""COMPUTED_VALUE"""),48.72)</f>
        <v>48.72</v>
      </c>
      <c r="L18" s="10">
        <f>IFERROR(__xludf.DUMMYFUNCTION("""COMPUTED_VALUE"""),0.87)</f>
        <v>0.87</v>
      </c>
      <c r="M18" s="13" t="str">
        <f>IFERROR(__xludf.DUMMYFUNCTION("""COMPUTED_VALUE"""),"Deadeye Ambush")</f>
        <v>Deadeye Ambush</v>
      </c>
      <c r="N18" s="10">
        <f>IFERROR(__xludf.DUMMYFUNCTION("""COMPUTED_VALUE"""),45.69)</f>
        <v>45.69</v>
      </c>
      <c r="O18" s="11">
        <f>IFERROR(__xludf.DUMMYFUNCTION("""COMPUTED_VALUE"""),1.03)</f>
        <v>1.03</v>
      </c>
    </row>
    <row r="19">
      <c r="A19" s="14" t="str">
        <f>IFERROR(__xludf.DUMMYFUNCTION("""COMPUTED_VALUE"""),"Blood Scent")</f>
        <v>Blood Scent</v>
      </c>
      <c r="B19" s="10">
        <f>IFERROR(__xludf.DUMMYFUNCTION("""COMPUTED_VALUE"""),52.1)</f>
        <v>52.1</v>
      </c>
      <c r="C19" s="11">
        <f>IFERROR(__xludf.DUMMYFUNCTION("""COMPUTED_VALUE"""),3.23)</f>
        <v>3.23</v>
      </c>
      <c r="D19" s="12" t="str">
        <f>IFERROR(__xludf.DUMMYFUNCTION("""COMPUTED_VALUE"""),"White Frost")</f>
        <v>White Frost</v>
      </c>
      <c r="E19" s="10">
        <f>IFERROR(__xludf.DUMMYFUNCTION("""COMPUTED_VALUE"""),51.38)</f>
        <v>51.38</v>
      </c>
      <c r="F19" s="10">
        <f>IFERROR(__xludf.DUMMYFUNCTION("""COMPUTED_VALUE"""),4.8)</f>
        <v>4.8</v>
      </c>
      <c r="G19" s="13" t="str">
        <f>IFERROR(__xludf.DUMMYFUNCTION("""COMPUTED_VALUE"""),"Ursine Ritual")</f>
        <v>Ursine Ritual</v>
      </c>
      <c r="H19" s="10">
        <f>IFERROR(__xludf.DUMMYFUNCTION("""COMPUTED_VALUE"""),49.86)</f>
        <v>49.86</v>
      </c>
      <c r="I19" s="11">
        <f>IFERROR(__xludf.DUMMYFUNCTION("""COMPUTED_VALUE"""),1.34)</f>
        <v>1.34</v>
      </c>
      <c r="J19" s="12" t="str">
        <f>IFERROR(__xludf.DUMMYFUNCTION("""COMPUTED_VALUE"""),"Shieldwall")</f>
        <v>Shieldwall</v>
      </c>
      <c r="K19" s="10">
        <f>IFERROR(__xludf.DUMMYFUNCTION("""COMPUTED_VALUE"""),47.91)</f>
        <v>47.91</v>
      </c>
      <c r="L19" s="10">
        <f>IFERROR(__xludf.DUMMYFUNCTION("""COMPUTED_VALUE"""),1.42)</f>
        <v>1.42</v>
      </c>
      <c r="M19" s="13" t="str">
        <f>IFERROR(__xludf.DUMMYFUNCTION("""COMPUTED_VALUE"""),"Tactical Decision")</f>
        <v>Tactical Decision</v>
      </c>
      <c r="N19" s="10">
        <f>IFERROR(__xludf.DUMMYFUNCTION("""COMPUTED_VALUE"""),45.25)</f>
        <v>45.25</v>
      </c>
      <c r="O19" s="11">
        <f>IFERROR(__xludf.DUMMYFUNCTION("""COMPUTED_VALUE"""),4.43)</f>
        <v>4.43</v>
      </c>
    </row>
    <row r="20">
      <c r="A20" s="14" t="str">
        <f>IFERROR(__xludf.DUMMYFUNCTION("""COMPUTED_VALUE"""),"Mahakam Forge")</f>
        <v>Mahakam Forge</v>
      </c>
      <c r="B20" s="10">
        <f>IFERROR(__xludf.DUMMYFUNCTION("""COMPUTED_VALUE"""),51.69)</f>
        <v>51.69</v>
      </c>
      <c r="C20" s="11">
        <f>IFERROR(__xludf.DUMMYFUNCTION("""COMPUTED_VALUE"""),0.69)</f>
        <v>0.69</v>
      </c>
      <c r="D20" s="12" t="str">
        <f>IFERROR(__xludf.DUMMYFUNCTION("""COMPUTED_VALUE"""),"Force of Nature")</f>
        <v>Force of Nature</v>
      </c>
      <c r="E20" s="10">
        <f>IFERROR(__xludf.DUMMYFUNCTION("""COMPUTED_VALUE"""),50.45)</f>
        <v>50.45</v>
      </c>
      <c r="F20" s="10">
        <f>IFERROR(__xludf.DUMMYFUNCTION("""COMPUTED_VALUE"""),3.06)</f>
        <v>3.06</v>
      </c>
      <c r="G20" s="13" t="str">
        <f>IFERROR(__xludf.DUMMYFUNCTION("""COMPUTED_VALUE"""),"Force of Nature")</f>
        <v>Force of Nature</v>
      </c>
      <c r="H20" s="10">
        <f>IFERROR(__xludf.DUMMYFUNCTION("""COMPUTED_VALUE"""),49.8)</f>
        <v>49.8</v>
      </c>
      <c r="I20" s="11">
        <f>IFERROR(__xludf.DUMMYFUNCTION("""COMPUTED_VALUE"""),2.59)</f>
        <v>2.59</v>
      </c>
      <c r="J20" s="12" t="str">
        <f>IFERROR(__xludf.DUMMYFUNCTION("""COMPUTED_VALUE"""),"Guerilla Tactics")</f>
        <v>Guerilla Tactics</v>
      </c>
      <c r="K20" s="10">
        <f>IFERROR(__xludf.DUMMYFUNCTION("""COMPUTED_VALUE"""),47.69)</f>
        <v>47.69</v>
      </c>
      <c r="L20" s="10">
        <f>IFERROR(__xludf.DUMMYFUNCTION("""COMPUTED_VALUE"""),2.15)</f>
        <v>2.15</v>
      </c>
      <c r="M20" s="13" t="str">
        <f>IFERROR(__xludf.DUMMYFUNCTION("""COMPUTED_VALUE"""),"Jackpot")</f>
        <v>Jackpot</v>
      </c>
      <c r="N20" s="10">
        <f>IFERROR(__xludf.DUMMYFUNCTION("""COMPUTED_VALUE"""),45.09)</f>
        <v>45.09</v>
      </c>
      <c r="O20" s="11">
        <f>IFERROR(__xludf.DUMMYFUNCTION("""COMPUTED_VALUE"""),1.35)</f>
        <v>1.35</v>
      </c>
    </row>
    <row r="21">
      <c r="A21" s="14" t="str">
        <f>IFERROR(__xludf.DUMMYFUNCTION("""COMPUTED_VALUE"""),"Invigorate")</f>
        <v>Invigorate</v>
      </c>
      <c r="B21" s="10">
        <f>IFERROR(__xludf.DUMMYFUNCTION("""COMPUTED_VALUE"""),50.87)</f>
        <v>50.87</v>
      </c>
      <c r="C21" s="11">
        <f>IFERROR(__xludf.DUMMYFUNCTION("""COMPUTED_VALUE"""),2.72)</f>
        <v>2.72</v>
      </c>
      <c r="D21" s="12" t="str">
        <f>IFERROR(__xludf.DUMMYFUNCTION("""COMPUTED_VALUE"""),"Hidden Cache")</f>
        <v>Hidden Cache</v>
      </c>
      <c r="E21" s="10">
        <f>IFERROR(__xludf.DUMMYFUNCTION("""COMPUTED_VALUE"""),49.75)</f>
        <v>49.75</v>
      </c>
      <c r="F21" s="10">
        <f>IFERROR(__xludf.DUMMYFUNCTION("""COMPUTED_VALUE"""),0.52)</f>
        <v>0.52</v>
      </c>
      <c r="G21" s="13" t="str">
        <f>IFERROR(__xludf.DUMMYFUNCTION("""COMPUTED_VALUE"""),"Stockpile")</f>
        <v>Stockpile</v>
      </c>
      <c r="H21" s="10">
        <f>IFERROR(__xludf.DUMMYFUNCTION("""COMPUTED_VALUE"""),48.76)</f>
        <v>48.76</v>
      </c>
      <c r="I21" s="11">
        <f>IFERROR(__xludf.DUMMYFUNCTION("""COMPUTED_VALUE"""),0.36)</f>
        <v>0.36</v>
      </c>
      <c r="J21" s="12" t="str">
        <f>IFERROR(__xludf.DUMMYFUNCTION("""COMPUTED_VALUE"""),"Ursine Ritual")</f>
        <v>Ursine Ritual</v>
      </c>
      <c r="K21" s="10">
        <f>IFERROR(__xludf.DUMMYFUNCTION("""COMPUTED_VALUE"""),47.59)</f>
        <v>47.59</v>
      </c>
      <c r="L21" s="10">
        <f>IFERROR(__xludf.DUMMYFUNCTION("""COMPUTED_VALUE"""),1.22)</f>
        <v>1.22</v>
      </c>
      <c r="M21" s="13" t="str">
        <f>IFERROR(__xludf.DUMMYFUNCTION("""COMPUTED_VALUE"""),"Shieldwall")</f>
        <v>Shieldwall</v>
      </c>
      <c r="N21" s="10">
        <f>IFERROR(__xludf.DUMMYFUNCTION("""COMPUTED_VALUE"""),44.44)</f>
        <v>44.44</v>
      </c>
      <c r="O21" s="11">
        <f>IFERROR(__xludf.DUMMYFUNCTION("""COMPUTED_VALUE"""),0.7)</f>
        <v>0.7</v>
      </c>
    </row>
    <row r="22">
      <c r="A22" s="14" t="str">
        <f>IFERROR(__xludf.DUMMYFUNCTION("""COMPUTED_VALUE"""),"Force of Nature")</f>
        <v>Force of Nature</v>
      </c>
      <c r="B22" s="10">
        <f>IFERROR(__xludf.DUMMYFUNCTION("""COMPUTED_VALUE"""),50.5)</f>
        <v>50.5</v>
      </c>
      <c r="C22" s="11">
        <f>IFERROR(__xludf.DUMMYFUNCTION("""COMPUTED_VALUE"""),3.02)</f>
        <v>3.02</v>
      </c>
      <c r="D22" s="12" t="str">
        <f>IFERROR(__xludf.DUMMYFUNCTION("""COMPUTED_VALUE"""),"Blood Scent")</f>
        <v>Blood Scent</v>
      </c>
      <c r="E22" s="10">
        <f>IFERROR(__xludf.DUMMYFUNCTION("""COMPUTED_VALUE"""),49.64)</f>
        <v>49.64</v>
      </c>
      <c r="F22" s="10">
        <f>IFERROR(__xludf.DUMMYFUNCTION("""COMPUTED_VALUE"""),5.03)</f>
        <v>5.03</v>
      </c>
      <c r="G22" s="13" t="str">
        <f>IFERROR(__xludf.DUMMYFUNCTION("""COMPUTED_VALUE"""),"Guerilla Tactics")</f>
        <v>Guerilla Tactics</v>
      </c>
      <c r="H22" s="10">
        <f>IFERROR(__xludf.DUMMYFUNCTION("""COMPUTED_VALUE"""),48.61)</f>
        <v>48.61</v>
      </c>
      <c r="I22" s="11">
        <f>IFERROR(__xludf.DUMMYFUNCTION("""COMPUTED_VALUE"""),3.7)</f>
        <v>3.7</v>
      </c>
      <c r="J22" s="12" t="str">
        <f>IFERROR(__xludf.DUMMYFUNCTION("""COMPUTED_VALUE"""),"Force of Nature")</f>
        <v>Force of Nature</v>
      </c>
      <c r="K22" s="10">
        <f>IFERROR(__xludf.DUMMYFUNCTION("""COMPUTED_VALUE"""),46.97)</f>
        <v>46.97</v>
      </c>
      <c r="L22" s="10">
        <f>IFERROR(__xludf.DUMMYFUNCTION("""COMPUTED_VALUE"""),1.75)</f>
        <v>1.75</v>
      </c>
      <c r="M22" s="13" t="str">
        <f>IFERROR(__xludf.DUMMYFUNCTION("""COMPUTED_VALUE"""),"Ursine Ritual")</f>
        <v>Ursine Ritual</v>
      </c>
      <c r="N22" s="10">
        <f>IFERROR(__xludf.DUMMYFUNCTION("""COMPUTED_VALUE"""),44.41)</f>
        <v>44.41</v>
      </c>
      <c r="O22" s="11">
        <f>IFERROR(__xludf.DUMMYFUNCTION("""COMPUTED_VALUE"""),1.11)</f>
        <v>1.11</v>
      </c>
    </row>
    <row r="23">
      <c r="A23" s="14" t="str">
        <f>IFERROR(__xludf.DUMMYFUNCTION("""COMPUTED_VALUE"""),"Overwhelming Hunger")</f>
        <v>Overwhelming Hunger</v>
      </c>
      <c r="B23" s="10">
        <f>IFERROR(__xludf.DUMMYFUNCTION("""COMPUTED_VALUE"""),50.27)</f>
        <v>50.27</v>
      </c>
      <c r="C23" s="11">
        <f>IFERROR(__xludf.DUMMYFUNCTION("""COMPUTED_VALUE"""),2.41)</f>
        <v>2.41</v>
      </c>
      <c r="D23" s="12" t="str">
        <f>IFERROR(__xludf.DUMMYFUNCTION("""COMPUTED_VALUE"""),"Guerilla Tactics")</f>
        <v>Guerilla Tactics</v>
      </c>
      <c r="E23" s="10">
        <f>IFERROR(__xludf.DUMMYFUNCTION("""COMPUTED_VALUE"""),49.11)</f>
        <v>49.11</v>
      </c>
      <c r="F23" s="10">
        <f>IFERROR(__xludf.DUMMYFUNCTION("""COMPUTED_VALUE"""),2.85)</f>
        <v>2.85</v>
      </c>
      <c r="G23" s="13" t="str">
        <f>IFERROR(__xludf.DUMMYFUNCTION("""COMPUTED_VALUE"""),"Lined Pockets")</f>
        <v>Lined Pockets</v>
      </c>
      <c r="H23" s="10">
        <f>IFERROR(__xludf.DUMMYFUNCTION("""COMPUTED_VALUE"""),48.42)</f>
        <v>48.42</v>
      </c>
      <c r="I23" s="11">
        <f>IFERROR(__xludf.DUMMYFUNCTION("""COMPUTED_VALUE"""),1.55)</f>
        <v>1.55</v>
      </c>
      <c r="J23" s="12" t="str">
        <f>IFERROR(__xludf.DUMMYFUNCTION("""COMPUTED_VALUE"""),"Blood Money")</f>
        <v>Blood Money</v>
      </c>
      <c r="K23" s="10">
        <f>IFERROR(__xludf.DUMMYFUNCTION("""COMPUTED_VALUE"""),45.55)</f>
        <v>45.55</v>
      </c>
      <c r="L23" s="10">
        <f>IFERROR(__xludf.DUMMYFUNCTION("""COMPUTED_VALUE"""),0.85)</f>
        <v>0.85</v>
      </c>
      <c r="M23" s="13" t="str">
        <f>IFERROR(__xludf.DUMMYFUNCTION("""COMPUTED_VALUE"""),"Arachas Swarm")</f>
        <v>Arachas Swarm</v>
      </c>
      <c r="N23" s="10">
        <f>IFERROR(__xludf.DUMMYFUNCTION("""COMPUTED_VALUE"""),44.4)</f>
        <v>44.4</v>
      </c>
      <c r="O23" s="11">
        <f>IFERROR(__xludf.DUMMYFUNCTION("""COMPUTED_VALUE"""),1.18)</f>
        <v>1.18</v>
      </c>
    </row>
    <row r="24">
      <c r="A24" s="14" t="str">
        <f>IFERROR(__xludf.DUMMYFUNCTION("""COMPUTED_VALUE"""),"Ursine Ritual")</f>
        <v>Ursine Ritual</v>
      </c>
      <c r="B24" s="10">
        <f>IFERROR(__xludf.DUMMYFUNCTION("""COMPUTED_VALUE"""),50.02)</f>
        <v>50.02</v>
      </c>
      <c r="C24" s="11">
        <f>IFERROR(__xludf.DUMMYFUNCTION("""COMPUTED_VALUE"""),0.39)</f>
        <v>0.39</v>
      </c>
      <c r="D24" s="12" t="str">
        <f>IFERROR(__xludf.DUMMYFUNCTION("""COMPUTED_VALUE"""),"Pirate's Cove")</f>
        <v>Pirate's Cove</v>
      </c>
      <c r="E24" s="10">
        <f>IFERROR(__xludf.DUMMYFUNCTION("""COMPUTED_VALUE"""),48.94)</f>
        <v>48.94</v>
      </c>
      <c r="F24" s="10">
        <f>IFERROR(__xludf.DUMMYFUNCTION("""COMPUTED_VALUE"""),0.14)</f>
        <v>0.14</v>
      </c>
      <c r="G24" s="13" t="str">
        <f>IFERROR(__xludf.DUMMYFUNCTION("""COMPUTED_VALUE"""),"Blood Money")</f>
        <v>Blood Money</v>
      </c>
      <c r="H24" s="10">
        <f>IFERROR(__xludf.DUMMYFUNCTION("""COMPUTED_VALUE"""),48.04)</f>
        <v>48.04</v>
      </c>
      <c r="I24" s="11">
        <f>IFERROR(__xludf.DUMMYFUNCTION("""COMPUTED_VALUE"""),0.54)</f>
        <v>0.54</v>
      </c>
      <c r="J24" s="12" t="str">
        <f>IFERROR(__xludf.DUMMYFUNCTION("""COMPUTED_VALUE"""),"Imperial Formation")</f>
        <v>Imperial Formation</v>
      </c>
      <c r="K24" s="10">
        <f>IFERROR(__xludf.DUMMYFUNCTION("""COMPUTED_VALUE"""),45.39)</f>
        <v>45.39</v>
      </c>
      <c r="L24" s="10">
        <f>IFERROR(__xludf.DUMMYFUNCTION("""COMPUTED_VALUE"""),1.37)</f>
        <v>1.37</v>
      </c>
      <c r="M24" s="13" t="str">
        <f>IFERROR(__xludf.DUMMYFUNCTION("""COMPUTED_VALUE"""),"Imperial Formation")</f>
        <v>Imperial Formation</v>
      </c>
      <c r="N24" s="10">
        <f>IFERROR(__xludf.DUMMYFUNCTION("""COMPUTED_VALUE"""),44.32)</f>
        <v>44.32</v>
      </c>
      <c r="O24" s="11">
        <f>IFERROR(__xludf.DUMMYFUNCTION("""COMPUTED_VALUE"""),1.5)</f>
        <v>1.5</v>
      </c>
    </row>
    <row r="25">
      <c r="A25" s="14" t="str">
        <f>IFERROR(__xludf.DUMMYFUNCTION("""COMPUTED_VALUE"""),"Mobilization")</f>
        <v>Mobilization</v>
      </c>
      <c r="B25" s="10">
        <f>IFERROR(__xludf.DUMMYFUNCTION("""COMPUTED_VALUE"""),49.44)</f>
        <v>49.44</v>
      </c>
      <c r="C25" s="11">
        <f>IFERROR(__xludf.DUMMYFUNCTION("""COMPUTED_VALUE"""),0.89)</f>
        <v>0.89</v>
      </c>
      <c r="D25" s="12" t="str">
        <f>IFERROR(__xludf.DUMMYFUNCTION("""COMPUTED_VALUE"""),"Shieldwall")</f>
        <v>Shieldwall</v>
      </c>
      <c r="E25" s="10">
        <f>IFERROR(__xludf.DUMMYFUNCTION("""COMPUTED_VALUE"""),48.82)</f>
        <v>48.82</v>
      </c>
      <c r="F25" s="10">
        <f>IFERROR(__xludf.DUMMYFUNCTION("""COMPUTED_VALUE"""),3.09)</f>
        <v>3.09</v>
      </c>
      <c r="G25" s="13" t="str">
        <f>IFERROR(__xludf.DUMMYFUNCTION("""COMPUTED_VALUE"""),"Shieldwall")</f>
        <v>Shieldwall</v>
      </c>
      <c r="H25" s="10">
        <f>IFERROR(__xludf.DUMMYFUNCTION("""COMPUTED_VALUE"""),46.82)</f>
        <v>46.82</v>
      </c>
      <c r="I25" s="11">
        <f>IFERROR(__xludf.DUMMYFUNCTION("""COMPUTED_VALUE"""),2.69)</f>
        <v>2.69</v>
      </c>
      <c r="J25" s="12" t="str">
        <f>IFERROR(__xludf.DUMMYFUNCTION("""COMPUTED_VALUE"""),"Arachas Swarm")</f>
        <v>Arachas Swarm</v>
      </c>
      <c r="K25" s="10">
        <f>IFERROR(__xludf.DUMMYFUNCTION("""COMPUTED_VALUE"""),45.18)</f>
        <v>45.18</v>
      </c>
      <c r="L25" s="10">
        <f>IFERROR(__xludf.DUMMYFUNCTION("""COMPUTED_VALUE"""),1.1)</f>
        <v>1.1</v>
      </c>
      <c r="M25" s="13" t="str">
        <f>IFERROR(__xludf.DUMMYFUNCTION("""COMPUTED_VALUE"""),"Force of Nature")</f>
        <v>Force of Nature</v>
      </c>
      <c r="N25" s="10">
        <f>IFERROR(__xludf.DUMMYFUNCTION("""COMPUTED_VALUE"""),44.0)</f>
        <v>44</v>
      </c>
      <c r="O25" s="11">
        <f>IFERROR(__xludf.DUMMYFUNCTION("""COMPUTED_VALUE"""),0.78)</f>
        <v>0.78</v>
      </c>
    </row>
    <row r="26">
      <c r="A26" s="14" t="str">
        <f>IFERROR(__xludf.DUMMYFUNCTION("""COMPUTED_VALUE"""),"White Frost")</f>
        <v>White Frost</v>
      </c>
      <c r="B26" s="10">
        <f>IFERROR(__xludf.DUMMYFUNCTION("""COMPUTED_VALUE"""),49.29)</f>
        <v>49.29</v>
      </c>
      <c r="C26" s="11">
        <f>IFERROR(__xludf.DUMMYFUNCTION("""COMPUTED_VALUE"""),13.34)</f>
        <v>13.34</v>
      </c>
      <c r="D26" s="12" t="str">
        <f>IFERROR(__xludf.DUMMYFUNCTION("""COMPUTED_VALUE"""),"Imposter")</f>
        <v>Imposter</v>
      </c>
      <c r="E26" s="10">
        <f>IFERROR(__xludf.DUMMYFUNCTION("""COMPUTED_VALUE"""),48.58)</f>
        <v>48.58</v>
      </c>
      <c r="F26" s="10">
        <f>IFERROR(__xludf.DUMMYFUNCTION("""COMPUTED_VALUE"""),2.81)</f>
        <v>2.81</v>
      </c>
      <c r="G26" s="13" t="str">
        <f>IFERROR(__xludf.DUMMYFUNCTION("""COMPUTED_VALUE"""),"Carapace")</f>
        <v>Carapace</v>
      </c>
      <c r="H26" s="10">
        <f>IFERROR(__xludf.DUMMYFUNCTION("""COMPUTED_VALUE"""),46.58)</f>
        <v>46.58</v>
      </c>
      <c r="I26" s="11">
        <f>IFERROR(__xludf.DUMMYFUNCTION("""COMPUTED_VALUE"""),4.06)</f>
        <v>4.06</v>
      </c>
      <c r="J26" s="12" t="str">
        <f>IFERROR(__xludf.DUMMYFUNCTION("""COMPUTED_VALUE"""),"Mobilization")</f>
        <v>Mobilization</v>
      </c>
      <c r="K26" s="10">
        <f>IFERROR(__xludf.DUMMYFUNCTION("""COMPUTED_VALUE"""),45.16)</f>
        <v>45.16</v>
      </c>
      <c r="L26" s="10">
        <f>IFERROR(__xludf.DUMMYFUNCTION("""COMPUTED_VALUE"""),0.52)</f>
        <v>0.52</v>
      </c>
      <c r="M26" s="13" t="str">
        <f>IFERROR(__xludf.DUMMYFUNCTION("""COMPUTED_VALUE"""),"Lined Pockets")</f>
        <v>Lined Pockets</v>
      </c>
      <c r="N26" s="10">
        <f>IFERROR(__xludf.DUMMYFUNCTION("""COMPUTED_VALUE"""),43.64)</f>
        <v>43.64</v>
      </c>
      <c r="O26" s="11">
        <f>IFERROR(__xludf.DUMMYFUNCTION("""COMPUTED_VALUE"""),1.23)</f>
        <v>1.23</v>
      </c>
    </row>
    <row r="27">
      <c r="A27" s="14" t="str">
        <f>IFERROR(__xludf.DUMMYFUNCTION("""COMPUTED_VALUE"""),"Blaze of Glory")</f>
        <v>Blaze of Glory</v>
      </c>
      <c r="B27" s="10">
        <f>IFERROR(__xludf.DUMMYFUNCTION("""COMPUTED_VALUE"""),49.24)</f>
        <v>49.24</v>
      </c>
      <c r="C27" s="11">
        <f>IFERROR(__xludf.DUMMYFUNCTION("""COMPUTED_VALUE"""),0.28)</f>
        <v>0.28</v>
      </c>
      <c r="D27" s="12" t="str">
        <f>IFERROR(__xludf.DUMMYFUNCTION("""COMPUTED_VALUE"""),"Overwhelming Hunger")</f>
        <v>Overwhelming Hunger</v>
      </c>
      <c r="E27" s="10">
        <f>IFERROR(__xludf.DUMMYFUNCTION("""COMPUTED_VALUE"""),48.5)</f>
        <v>48.5</v>
      </c>
      <c r="F27" s="10">
        <f>IFERROR(__xludf.DUMMYFUNCTION("""COMPUTED_VALUE"""),4.22)</f>
        <v>4.22</v>
      </c>
      <c r="G27" s="13" t="str">
        <f>IFERROR(__xludf.DUMMYFUNCTION("""COMPUTED_VALUE"""),"Uprising")</f>
        <v>Uprising</v>
      </c>
      <c r="H27" s="10">
        <f>IFERROR(__xludf.DUMMYFUNCTION("""COMPUTED_VALUE"""),46.48)</f>
        <v>46.48</v>
      </c>
      <c r="I27" s="11">
        <f>IFERROR(__xludf.DUMMYFUNCTION("""COMPUTED_VALUE"""),1.83)</f>
        <v>1.83</v>
      </c>
      <c r="J27" s="12" t="str">
        <f>IFERROR(__xludf.DUMMYFUNCTION("""COMPUTED_VALUE"""),"Invigorate")</f>
        <v>Invigorate</v>
      </c>
      <c r="K27" s="10">
        <f>IFERROR(__xludf.DUMMYFUNCTION("""COMPUTED_VALUE"""),45.11)</f>
        <v>45.11</v>
      </c>
      <c r="L27" s="10">
        <f>IFERROR(__xludf.DUMMYFUNCTION("""COMPUTED_VALUE"""),6.78)</f>
        <v>6.78</v>
      </c>
      <c r="M27" s="13" t="str">
        <f>IFERROR(__xludf.DUMMYFUNCTION("""COMPUTED_VALUE"""),"Mahakam Forge")</f>
        <v>Mahakam Forge</v>
      </c>
      <c r="N27" s="10">
        <f>IFERROR(__xludf.DUMMYFUNCTION("""COMPUTED_VALUE"""),43.61)</f>
        <v>43.61</v>
      </c>
      <c r="O27" s="11">
        <f>IFERROR(__xludf.DUMMYFUNCTION("""COMPUTED_VALUE"""),0.52)</f>
        <v>0.52</v>
      </c>
    </row>
    <row r="28">
      <c r="A28" s="14" t="str">
        <f>IFERROR(__xludf.DUMMYFUNCTION("""COMPUTED_VALUE"""),"Battle Trance")</f>
        <v>Battle Trance</v>
      </c>
      <c r="B28" s="10">
        <f>IFERROR(__xludf.DUMMYFUNCTION("""COMPUTED_VALUE"""),48.67)</f>
        <v>48.67</v>
      </c>
      <c r="C28" s="11">
        <f>IFERROR(__xludf.DUMMYFUNCTION("""COMPUTED_VALUE"""),0.38)</f>
        <v>0.38</v>
      </c>
      <c r="D28" s="12" t="str">
        <f>IFERROR(__xludf.DUMMYFUNCTION("""COMPUTED_VALUE"""),"Carapace")</f>
        <v>Carapace</v>
      </c>
      <c r="E28" s="10">
        <f>IFERROR(__xludf.DUMMYFUNCTION("""COMPUTED_VALUE"""),47.56)</f>
        <v>47.56</v>
      </c>
      <c r="F28" s="10">
        <f>IFERROR(__xludf.DUMMYFUNCTION("""COMPUTED_VALUE"""),4.1)</f>
        <v>4.1</v>
      </c>
      <c r="G28" s="13" t="str">
        <f>IFERROR(__xludf.DUMMYFUNCTION("""COMPUTED_VALUE"""),"Hidden Cache")</f>
        <v>Hidden Cache</v>
      </c>
      <c r="H28" s="10">
        <f>IFERROR(__xludf.DUMMYFUNCTION("""COMPUTED_VALUE"""),46.34)</f>
        <v>46.34</v>
      </c>
      <c r="I28" s="11">
        <f>IFERROR(__xludf.DUMMYFUNCTION("""COMPUTED_VALUE"""),0.57)</f>
        <v>0.57</v>
      </c>
      <c r="J28" s="12" t="str">
        <f>IFERROR(__xludf.DUMMYFUNCTION("""COMPUTED_VALUE"""),"Carapace")</f>
        <v>Carapace</v>
      </c>
      <c r="K28" s="10">
        <f>IFERROR(__xludf.DUMMYFUNCTION("""COMPUTED_VALUE"""),45.09)</f>
        <v>45.09</v>
      </c>
      <c r="L28" s="10">
        <f>IFERROR(__xludf.DUMMYFUNCTION("""COMPUTED_VALUE"""),4.78)</f>
        <v>4.78</v>
      </c>
      <c r="M28" s="13" t="str">
        <f>IFERROR(__xludf.DUMMYFUNCTION("""COMPUTED_VALUE"""),"Blood Money")</f>
        <v>Blood Money</v>
      </c>
      <c r="N28" s="10">
        <f>IFERROR(__xludf.DUMMYFUNCTION("""COMPUTED_VALUE"""),42.98)</f>
        <v>42.98</v>
      </c>
      <c r="O28" s="11">
        <f>IFERROR(__xludf.DUMMYFUNCTION("""COMPUTED_VALUE"""),1.07)</f>
        <v>1.07</v>
      </c>
    </row>
    <row r="29">
      <c r="A29" s="14" t="str">
        <f>IFERROR(__xludf.DUMMYFUNCTION("""COMPUTED_VALUE"""),"Arachas Swarm")</f>
        <v>Arachas Swarm</v>
      </c>
      <c r="B29" s="10">
        <f>IFERROR(__xludf.DUMMYFUNCTION("""COMPUTED_VALUE"""),48.55)</f>
        <v>48.55</v>
      </c>
      <c r="C29" s="11">
        <f>IFERROR(__xludf.DUMMYFUNCTION("""COMPUTED_VALUE"""),1.48)</f>
        <v>1.48</v>
      </c>
      <c r="D29" s="12" t="str">
        <f>IFERROR(__xludf.DUMMYFUNCTION("""COMPUTED_VALUE"""),"Tactical Decision")</f>
        <v>Tactical Decision</v>
      </c>
      <c r="E29" s="10">
        <f>IFERROR(__xludf.DUMMYFUNCTION("""COMPUTED_VALUE"""),46.89)</f>
        <v>46.89</v>
      </c>
      <c r="F29" s="10">
        <f>IFERROR(__xludf.DUMMYFUNCTION("""COMPUTED_VALUE"""),2.3)</f>
        <v>2.3</v>
      </c>
      <c r="G29" s="13" t="str">
        <f>IFERROR(__xludf.DUMMYFUNCTION("""COMPUTED_VALUE"""),"Imperial Formation")</f>
        <v>Imperial Formation</v>
      </c>
      <c r="H29" s="10">
        <f>IFERROR(__xludf.DUMMYFUNCTION("""COMPUTED_VALUE"""),46.28)</f>
        <v>46.28</v>
      </c>
      <c r="I29" s="11">
        <f>IFERROR(__xludf.DUMMYFUNCTION("""COMPUTED_VALUE"""),1.15)</f>
        <v>1.15</v>
      </c>
      <c r="J29" s="12" t="str">
        <f>IFERROR(__xludf.DUMMYFUNCTION("""COMPUTED_VALUE"""),"Lined Pockets")</f>
        <v>Lined Pockets</v>
      </c>
      <c r="K29" s="10">
        <f>IFERROR(__xludf.DUMMYFUNCTION("""COMPUTED_VALUE"""),44.98)</f>
        <v>44.98</v>
      </c>
      <c r="L29" s="10">
        <f>IFERROR(__xludf.DUMMYFUNCTION("""COMPUTED_VALUE"""),1.26)</f>
        <v>1.26</v>
      </c>
      <c r="M29" s="13" t="str">
        <f>IFERROR(__xludf.DUMMYFUNCTION("""COMPUTED_VALUE"""),"Carapace")</f>
        <v>Carapace</v>
      </c>
      <c r="N29" s="10">
        <f>IFERROR(__xludf.DUMMYFUNCTION("""COMPUTED_VALUE"""),42.61)</f>
        <v>42.61</v>
      </c>
      <c r="O29" s="11">
        <f>IFERROR(__xludf.DUMMYFUNCTION("""COMPUTED_VALUE"""),2.93)</f>
        <v>2.93</v>
      </c>
    </row>
    <row r="30">
      <c r="A30" s="14" t="str">
        <f>IFERROR(__xludf.DUMMYFUNCTION("""COMPUTED_VALUE"""),"Tactical Decision")</f>
        <v>Tactical Decision</v>
      </c>
      <c r="B30" s="10">
        <f>IFERROR(__xludf.DUMMYFUNCTION("""COMPUTED_VALUE"""),48.26)</f>
        <v>48.26</v>
      </c>
      <c r="C30" s="11">
        <f>IFERROR(__xludf.DUMMYFUNCTION("""COMPUTED_VALUE"""),1.54)</f>
        <v>1.54</v>
      </c>
      <c r="D30" s="12" t="str">
        <f>IFERROR(__xludf.DUMMYFUNCTION("""COMPUTED_VALUE"""),"Uprising")</f>
        <v>Uprising</v>
      </c>
      <c r="E30" s="10">
        <f>IFERROR(__xludf.DUMMYFUNCTION("""COMPUTED_VALUE"""),46.67)</f>
        <v>46.67</v>
      </c>
      <c r="F30" s="10">
        <f>IFERROR(__xludf.DUMMYFUNCTION("""COMPUTED_VALUE"""),5.29)</f>
        <v>5.29</v>
      </c>
      <c r="G30" s="13" t="str">
        <f>IFERROR(__xludf.DUMMYFUNCTION("""COMPUTED_VALUE"""),"Patricidal Fury")</f>
        <v>Patricidal Fury</v>
      </c>
      <c r="H30" s="10">
        <f>IFERROR(__xludf.DUMMYFUNCTION("""COMPUTED_VALUE"""),46.16)</f>
        <v>46.16</v>
      </c>
      <c r="I30" s="11">
        <f>IFERROR(__xludf.DUMMYFUNCTION("""COMPUTED_VALUE"""),1.9)</f>
        <v>1.9</v>
      </c>
      <c r="J30" s="12" t="str">
        <f>IFERROR(__xludf.DUMMYFUNCTION("""COMPUTED_VALUE"""),"Double Cross")</f>
        <v>Double Cross</v>
      </c>
      <c r="K30" s="10">
        <f>IFERROR(__xludf.DUMMYFUNCTION("""COMPUTED_VALUE"""),44.84)</f>
        <v>44.84</v>
      </c>
      <c r="L30" s="10">
        <f>IFERROR(__xludf.DUMMYFUNCTION("""COMPUTED_VALUE"""),6.39)</f>
        <v>6.39</v>
      </c>
      <c r="M30" s="13" t="str">
        <f>IFERROR(__xludf.DUMMYFUNCTION("""COMPUTED_VALUE"""),"Mobilization")</f>
        <v>Mobilization</v>
      </c>
      <c r="N30" s="10">
        <f>IFERROR(__xludf.DUMMYFUNCTION("""COMPUTED_VALUE"""),42.22)</f>
        <v>42.22</v>
      </c>
      <c r="O30" s="11">
        <f>IFERROR(__xludf.DUMMYFUNCTION("""COMPUTED_VALUE"""),0.26)</f>
        <v>0.26</v>
      </c>
    </row>
    <row r="31">
      <c r="A31" s="14" t="str">
        <f>IFERROR(__xludf.DUMMYFUNCTION("""COMPUTED_VALUE"""),"Call of Harmony")</f>
        <v>Call of Harmony</v>
      </c>
      <c r="B31" s="10">
        <f>IFERROR(__xludf.DUMMYFUNCTION("""COMPUTED_VALUE"""),48.04)</f>
        <v>48.04</v>
      </c>
      <c r="C31" s="11">
        <f>IFERROR(__xludf.DUMMYFUNCTION("""COMPUTED_VALUE"""),0.76)</f>
        <v>0.76</v>
      </c>
      <c r="D31" s="12" t="str">
        <f>IFERROR(__xludf.DUMMYFUNCTION("""COMPUTED_VALUE"""),"Stockpile")</f>
        <v>Stockpile</v>
      </c>
      <c r="E31" s="10">
        <f>IFERROR(__xludf.DUMMYFUNCTION("""COMPUTED_VALUE"""),46.41)</f>
        <v>46.41</v>
      </c>
      <c r="F31" s="10">
        <f>IFERROR(__xludf.DUMMYFUNCTION("""COMPUTED_VALUE"""),0.4)</f>
        <v>0.4</v>
      </c>
      <c r="G31" s="13" t="str">
        <f>IFERROR(__xludf.DUMMYFUNCTION("""COMPUTED_VALUE"""),"Imposter")</f>
        <v>Imposter</v>
      </c>
      <c r="H31" s="10">
        <f>IFERROR(__xludf.DUMMYFUNCTION("""COMPUTED_VALUE"""),45.77)</f>
        <v>45.77</v>
      </c>
      <c r="I31" s="11">
        <f>IFERROR(__xludf.DUMMYFUNCTION("""COMPUTED_VALUE"""),4.07)</f>
        <v>4.07</v>
      </c>
      <c r="J31" s="12" t="str">
        <f>IFERROR(__xludf.DUMMYFUNCTION("""COMPUTED_VALUE"""),"Patricidal Fury")</f>
        <v>Patricidal Fury</v>
      </c>
      <c r="K31" s="10">
        <f>IFERROR(__xludf.DUMMYFUNCTION("""COMPUTED_VALUE"""),44.58)</f>
        <v>44.58</v>
      </c>
      <c r="L31" s="10">
        <f>IFERROR(__xludf.DUMMYFUNCTION("""COMPUTED_VALUE"""),0.81)</f>
        <v>0.81</v>
      </c>
      <c r="M31" s="13" t="str">
        <f>IFERROR(__xludf.DUMMYFUNCTION("""COMPUTED_VALUE"""),"Onslaught")</f>
        <v>Onslaught</v>
      </c>
      <c r="N31" s="10">
        <f>IFERROR(__xludf.DUMMYFUNCTION("""COMPUTED_VALUE"""),42.16)</f>
        <v>42.16</v>
      </c>
      <c r="O31" s="11">
        <f>IFERROR(__xludf.DUMMYFUNCTION("""COMPUTED_VALUE"""),0.27)</f>
        <v>0.27</v>
      </c>
    </row>
    <row r="32">
      <c r="A32" s="14" t="str">
        <f>IFERROR(__xludf.DUMMYFUNCTION("""COMPUTED_VALUE"""),"Congregate")</f>
        <v>Congregate</v>
      </c>
      <c r="B32" s="10">
        <f>IFERROR(__xludf.DUMMYFUNCTION("""COMPUTED_VALUE"""),47.21)</f>
        <v>47.21</v>
      </c>
      <c r="C32" s="11">
        <f>IFERROR(__xludf.DUMMYFUNCTION("""COMPUTED_VALUE"""),0.15)</f>
        <v>0.15</v>
      </c>
      <c r="D32" s="12" t="str">
        <f>IFERROR(__xludf.DUMMYFUNCTION("""COMPUTED_VALUE"""),"Imperial Formation")</f>
        <v>Imperial Formation</v>
      </c>
      <c r="E32" s="10">
        <f>IFERROR(__xludf.DUMMYFUNCTION("""COMPUTED_VALUE"""),46.24)</f>
        <v>46.24</v>
      </c>
      <c r="F32" s="10">
        <f>IFERROR(__xludf.DUMMYFUNCTION("""COMPUTED_VALUE"""),1.29)</f>
        <v>1.29</v>
      </c>
      <c r="G32" s="13" t="str">
        <f>IFERROR(__xludf.DUMMYFUNCTION("""COMPUTED_VALUE"""),"Arachas Swarm")</f>
        <v>Arachas Swarm</v>
      </c>
      <c r="H32" s="10">
        <f>IFERROR(__xludf.DUMMYFUNCTION("""COMPUTED_VALUE"""),45.45)</f>
        <v>45.45</v>
      </c>
      <c r="I32" s="11">
        <f>IFERROR(__xludf.DUMMYFUNCTION("""COMPUTED_VALUE"""),1.19)</f>
        <v>1.19</v>
      </c>
      <c r="J32" s="12" t="str">
        <f>IFERROR(__xludf.DUMMYFUNCTION("""COMPUTED_VALUE"""),"Hidden Cache")</f>
        <v>Hidden Cache</v>
      </c>
      <c r="K32" s="10">
        <f>IFERROR(__xludf.DUMMYFUNCTION("""COMPUTED_VALUE"""),44.18)</f>
        <v>44.18</v>
      </c>
      <c r="L32" s="10">
        <f>IFERROR(__xludf.DUMMYFUNCTION("""COMPUTED_VALUE"""),0.62)</f>
        <v>0.62</v>
      </c>
      <c r="M32" s="13" t="str">
        <f>IFERROR(__xludf.DUMMYFUNCTION("""COMPUTED_VALUE"""),"Stockpile")</f>
        <v>Stockpile</v>
      </c>
      <c r="N32" s="10">
        <f>IFERROR(__xludf.DUMMYFUNCTION("""COMPUTED_VALUE"""),41.36)</f>
        <v>41.36</v>
      </c>
      <c r="O32" s="11">
        <f>IFERROR(__xludf.DUMMYFUNCTION("""COMPUTED_VALUE"""),0.2)</f>
        <v>0.2</v>
      </c>
    </row>
    <row r="33">
      <c r="A33" s="14" t="str">
        <f>IFERROR(__xludf.DUMMYFUNCTION("""COMPUTED_VALUE"""),"Stockpile")</f>
        <v>Stockpile</v>
      </c>
      <c r="B33" s="10">
        <f>IFERROR(__xludf.DUMMYFUNCTION("""COMPUTED_VALUE"""),46.85)</f>
        <v>46.85</v>
      </c>
      <c r="C33" s="11">
        <f>IFERROR(__xludf.DUMMYFUNCTION("""COMPUTED_VALUE"""),0.23)</f>
        <v>0.23</v>
      </c>
      <c r="D33" s="12" t="str">
        <f>IFERROR(__xludf.DUMMYFUNCTION("""COMPUTED_VALUE"""),"Royal Inspiration")</f>
        <v>Royal Inspiration</v>
      </c>
      <c r="E33" s="10">
        <f>IFERROR(__xludf.DUMMYFUNCTION("""COMPUTED_VALUE"""),46.2)</f>
        <v>46.2</v>
      </c>
      <c r="F33" s="10">
        <f>IFERROR(__xludf.DUMMYFUNCTION("""COMPUTED_VALUE"""),2.74)</f>
        <v>2.74</v>
      </c>
      <c r="G33" s="13" t="str">
        <f>IFERROR(__xludf.DUMMYFUNCTION("""COMPUTED_VALUE"""),"Blood Scent")</f>
        <v>Blood Scent</v>
      </c>
      <c r="H33" s="10">
        <f>IFERROR(__xludf.DUMMYFUNCTION("""COMPUTED_VALUE"""),45.03)</f>
        <v>45.03</v>
      </c>
      <c r="I33" s="11">
        <f>IFERROR(__xludf.DUMMYFUNCTION("""COMPUTED_VALUE"""),2.83)</f>
        <v>2.83</v>
      </c>
      <c r="J33" s="12" t="str">
        <f>IFERROR(__xludf.DUMMYFUNCTION("""COMPUTED_VALUE"""),"Uprising")</f>
        <v>Uprising</v>
      </c>
      <c r="K33" s="10">
        <f>IFERROR(__xludf.DUMMYFUNCTION("""COMPUTED_VALUE"""),43.71)</f>
        <v>43.71</v>
      </c>
      <c r="L33" s="10">
        <f>IFERROR(__xludf.DUMMYFUNCTION("""COMPUTED_VALUE"""),0.45)</f>
        <v>0.45</v>
      </c>
      <c r="M33" s="13" t="str">
        <f>IFERROR(__xludf.DUMMYFUNCTION("""COMPUTED_VALUE"""),"Patricidal Fury")</f>
        <v>Patricidal Fury</v>
      </c>
      <c r="N33" s="10">
        <f>IFERROR(__xludf.DUMMYFUNCTION("""COMPUTED_VALUE"""),41.33)</f>
        <v>41.33</v>
      </c>
      <c r="O33" s="11">
        <f>IFERROR(__xludf.DUMMYFUNCTION("""COMPUTED_VALUE"""),0.39)</f>
        <v>0.39</v>
      </c>
    </row>
    <row r="34">
      <c r="A34" s="14" t="str">
        <f>IFERROR(__xludf.DUMMYFUNCTION("""COMPUTED_VALUE"""),"Nature's Gift")</f>
        <v>Nature's Gift</v>
      </c>
      <c r="B34" s="10">
        <f>IFERROR(__xludf.DUMMYFUNCTION("""COMPUTED_VALUE"""),46.42)</f>
        <v>46.42</v>
      </c>
      <c r="C34" s="11">
        <f>IFERROR(__xludf.DUMMYFUNCTION("""COMPUTED_VALUE"""),8.22)</f>
        <v>8.22</v>
      </c>
      <c r="D34" s="12" t="str">
        <f>IFERROR(__xludf.DUMMYFUNCTION("""COMPUTED_VALUE"""),"Double Cross")</f>
        <v>Double Cross</v>
      </c>
      <c r="E34" s="10">
        <f>IFERROR(__xludf.DUMMYFUNCTION("""COMPUTED_VALUE"""),45.89)</f>
        <v>45.89</v>
      </c>
      <c r="F34" s="10">
        <f>IFERROR(__xludf.DUMMYFUNCTION("""COMPUTED_VALUE"""),6.13)</f>
        <v>6.13</v>
      </c>
      <c r="G34" s="13" t="str">
        <f>IFERROR(__xludf.DUMMYFUNCTION("""COMPUTED_VALUE"""),"Double Cross")</f>
        <v>Double Cross</v>
      </c>
      <c r="H34" s="10">
        <f>IFERROR(__xludf.DUMMYFUNCTION("""COMPUTED_VALUE"""),44.92)</f>
        <v>44.92</v>
      </c>
      <c r="I34" s="11">
        <f>IFERROR(__xludf.DUMMYFUNCTION("""COMPUTED_VALUE"""),6.77)</f>
        <v>6.77</v>
      </c>
      <c r="J34" s="12" t="str">
        <f>IFERROR(__xludf.DUMMYFUNCTION("""COMPUTED_VALUE"""),"Jackpot")</f>
        <v>Jackpot</v>
      </c>
      <c r="K34" s="10">
        <f>IFERROR(__xludf.DUMMYFUNCTION("""COMPUTED_VALUE"""),43.43)</f>
        <v>43.43</v>
      </c>
      <c r="L34" s="10">
        <f>IFERROR(__xludf.DUMMYFUNCTION("""COMPUTED_VALUE"""),0.98)</f>
        <v>0.98</v>
      </c>
      <c r="M34" s="13" t="str">
        <f>IFERROR(__xludf.DUMMYFUNCTION("""COMPUTED_VALUE"""),"Royal Inspiration")</f>
        <v>Royal Inspiration</v>
      </c>
      <c r="N34" s="10">
        <f>IFERROR(__xludf.DUMMYFUNCTION("""COMPUTED_VALUE"""),41.08)</f>
        <v>41.08</v>
      </c>
      <c r="O34" s="11">
        <f>IFERROR(__xludf.DUMMYFUNCTION("""COMPUTED_VALUE"""),0.17)</f>
        <v>0.17</v>
      </c>
    </row>
    <row r="35">
      <c r="A35" s="14" t="str">
        <f>IFERROR(__xludf.DUMMYFUNCTION("""COMPUTED_VALUE"""),"Carapace")</f>
        <v>Carapace</v>
      </c>
      <c r="B35" s="10">
        <f>IFERROR(__xludf.DUMMYFUNCTION("""COMPUTED_VALUE"""),45.46)</f>
        <v>45.46</v>
      </c>
      <c r="C35" s="11">
        <f>IFERROR(__xludf.DUMMYFUNCTION("""COMPUTED_VALUE"""),5.08)</f>
        <v>5.08</v>
      </c>
      <c r="D35" s="12" t="str">
        <f>IFERROR(__xludf.DUMMYFUNCTION("""COMPUTED_VALUE"""),"Mobilization")</f>
        <v>Mobilization</v>
      </c>
      <c r="E35" s="10">
        <f>IFERROR(__xludf.DUMMYFUNCTION("""COMPUTED_VALUE"""),45.66)</f>
        <v>45.66</v>
      </c>
      <c r="F35" s="10">
        <f>IFERROR(__xludf.DUMMYFUNCTION("""COMPUTED_VALUE"""),1.38)</f>
        <v>1.38</v>
      </c>
      <c r="G35" s="13" t="str">
        <f>IFERROR(__xludf.DUMMYFUNCTION("""COMPUTED_VALUE"""),"Mobilization")</f>
        <v>Mobilization</v>
      </c>
      <c r="H35" s="10">
        <f>IFERROR(__xludf.DUMMYFUNCTION("""COMPUTED_VALUE"""),44.92)</f>
        <v>44.92</v>
      </c>
      <c r="I35" s="11">
        <f>IFERROR(__xludf.DUMMYFUNCTION("""COMPUTED_VALUE"""),1.04)</f>
        <v>1.04</v>
      </c>
      <c r="J35" s="12" t="str">
        <f>IFERROR(__xludf.DUMMYFUNCTION("""COMPUTED_VALUE"""),"Onslaught")</f>
        <v>Onslaught</v>
      </c>
      <c r="K35" s="10">
        <f>IFERROR(__xludf.DUMMYFUNCTION("""COMPUTED_VALUE"""),42.86)</f>
        <v>42.86</v>
      </c>
      <c r="L35" s="10">
        <f>IFERROR(__xludf.DUMMYFUNCTION("""COMPUTED_VALUE"""),0.34)</f>
        <v>0.34</v>
      </c>
      <c r="M35" s="13" t="str">
        <f>IFERROR(__xludf.DUMMYFUNCTION("""COMPUTED_VALUE"""),"Hidden Cache")</f>
        <v>Hidden Cache</v>
      </c>
      <c r="N35" s="10">
        <f>IFERROR(__xludf.DUMMYFUNCTION("""COMPUTED_VALUE"""),40.67)</f>
        <v>40.67</v>
      </c>
      <c r="O35" s="11">
        <f>IFERROR(__xludf.DUMMYFUNCTION("""COMPUTED_VALUE"""),0.94)</f>
        <v>0.94</v>
      </c>
    </row>
    <row r="36">
      <c r="A36" s="14" t="str">
        <f>IFERROR(__xludf.DUMMYFUNCTION("""COMPUTED_VALUE"""),"Hidden Cache")</f>
        <v>Hidden Cache</v>
      </c>
      <c r="B36" s="10">
        <f>IFERROR(__xludf.DUMMYFUNCTION("""COMPUTED_VALUE"""),45.25)</f>
        <v>45.25</v>
      </c>
      <c r="C36" s="11">
        <f>IFERROR(__xludf.DUMMYFUNCTION("""COMPUTED_VALUE"""),0.11)</f>
        <v>0.11</v>
      </c>
      <c r="D36" s="12" t="str">
        <f>IFERROR(__xludf.DUMMYFUNCTION("""COMPUTED_VALUE"""),"Call of Harmony")</f>
        <v>Call of Harmony</v>
      </c>
      <c r="E36" s="10">
        <f>IFERROR(__xludf.DUMMYFUNCTION("""COMPUTED_VALUE"""),45.41)</f>
        <v>45.41</v>
      </c>
      <c r="F36" s="10">
        <f>IFERROR(__xludf.DUMMYFUNCTION("""COMPUTED_VALUE"""),0.83)</f>
        <v>0.83</v>
      </c>
      <c r="G36" s="13" t="str">
        <f>IFERROR(__xludf.DUMMYFUNCTION("""COMPUTED_VALUE"""),"Off the Books")</f>
        <v>Off the Books</v>
      </c>
      <c r="H36" s="10">
        <f>IFERROR(__xludf.DUMMYFUNCTION("""COMPUTED_VALUE"""),44.84)</f>
        <v>44.84</v>
      </c>
      <c r="I36" s="11">
        <f>IFERROR(__xludf.DUMMYFUNCTION("""COMPUTED_VALUE"""),0.89)</f>
        <v>0.89</v>
      </c>
      <c r="J36" s="12" t="str">
        <f>IFERROR(__xludf.DUMMYFUNCTION("""COMPUTED_VALUE"""),"Imposter")</f>
        <v>Imposter</v>
      </c>
      <c r="K36" s="10">
        <f>IFERROR(__xludf.DUMMYFUNCTION("""COMPUTED_VALUE"""),42.7)</f>
        <v>42.7</v>
      </c>
      <c r="L36" s="10">
        <f>IFERROR(__xludf.DUMMYFUNCTION("""COMPUTED_VALUE"""),2.37)</f>
        <v>2.37</v>
      </c>
      <c r="M36" s="13" t="str">
        <f>IFERROR(__xludf.DUMMYFUNCTION("""COMPUTED_VALUE"""),"Imposter")</f>
        <v>Imposter</v>
      </c>
      <c r="N36" s="10">
        <f>IFERROR(__xludf.DUMMYFUNCTION("""COMPUTED_VALUE"""),39.62)</f>
        <v>39.62</v>
      </c>
      <c r="O36" s="11">
        <f>IFERROR(__xludf.DUMMYFUNCTION("""COMPUTED_VALUE"""),0.9)</f>
        <v>0.9</v>
      </c>
    </row>
    <row r="37">
      <c r="A37" s="14" t="str">
        <f>IFERROR(__xludf.DUMMYFUNCTION("""COMPUTED_VALUE"""),"Imperial Formation")</f>
        <v>Imperial Formation</v>
      </c>
      <c r="B37" s="10">
        <f>IFERROR(__xludf.DUMMYFUNCTION("""COMPUTED_VALUE"""),43.94)</f>
        <v>43.94</v>
      </c>
      <c r="C37" s="11">
        <f>IFERROR(__xludf.DUMMYFUNCTION("""COMPUTED_VALUE"""),1.2)</f>
        <v>1.2</v>
      </c>
      <c r="D37" s="12" t="str">
        <f>IFERROR(__xludf.DUMMYFUNCTION("""COMPUTED_VALUE"""),"Jackpot")</f>
        <v>Jackpot</v>
      </c>
      <c r="E37" s="10">
        <f>IFERROR(__xludf.DUMMYFUNCTION("""COMPUTED_VALUE"""),45.04)</f>
        <v>45.04</v>
      </c>
      <c r="F37" s="10">
        <f>IFERROR(__xludf.DUMMYFUNCTION("""COMPUTED_VALUE"""),0.52)</f>
        <v>0.52</v>
      </c>
      <c r="G37" s="13" t="str">
        <f>IFERROR(__xludf.DUMMYFUNCTION("""COMPUTED_VALUE"""),"Jackpot")</f>
        <v>Jackpot</v>
      </c>
      <c r="H37" s="10">
        <f>IFERROR(__xludf.DUMMYFUNCTION("""COMPUTED_VALUE"""),44.48)</f>
        <v>44.48</v>
      </c>
      <c r="I37" s="11">
        <f>IFERROR(__xludf.DUMMYFUNCTION("""COMPUTED_VALUE"""),0.91)</f>
        <v>0.91</v>
      </c>
      <c r="J37" s="12" t="str">
        <f>IFERROR(__xludf.DUMMYFUNCTION("""COMPUTED_VALUE"""),"Tactical Decision")</f>
        <v>Tactical Decision</v>
      </c>
      <c r="K37" s="10">
        <f>IFERROR(__xludf.DUMMYFUNCTION("""COMPUTED_VALUE"""),42.59)</f>
        <v>42.59</v>
      </c>
      <c r="L37" s="10">
        <f>IFERROR(__xludf.DUMMYFUNCTION("""COMPUTED_VALUE"""),4.64)</f>
        <v>4.64</v>
      </c>
      <c r="M37" s="13" t="str">
        <f>IFERROR(__xludf.DUMMYFUNCTION("""COMPUTED_VALUE"""),"Overwhelming Hunger")</f>
        <v>Overwhelming Hunger</v>
      </c>
      <c r="N37" s="10">
        <f>IFERROR(__xludf.DUMMYFUNCTION("""COMPUTED_VALUE"""),38.7)</f>
        <v>38.7</v>
      </c>
      <c r="O37" s="11">
        <f>IFERROR(__xludf.DUMMYFUNCTION("""COMPUTED_VALUE"""),1.4)</f>
        <v>1.4</v>
      </c>
    </row>
    <row r="38">
      <c r="A38" s="14" t="str">
        <f>IFERROR(__xludf.DUMMYFUNCTION("""COMPUTED_VALUE"""),"Lockdown")</f>
        <v>Lockdown</v>
      </c>
      <c r="B38" s="10">
        <f>IFERROR(__xludf.DUMMYFUNCTION("""COMPUTED_VALUE"""),43.86)</f>
        <v>43.86</v>
      </c>
      <c r="C38" s="11">
        <f>IFERROR(__xludf.DUMMYFUNCTION("""COMPUTED_VALUE"""),0.36)</f>
        <v>0.36</v>
      </c>
      <c r="D38" s="12" t="str">
        <f>IFERROR(__xludf.DUMMYFUNCTION("""COMPUTED_VALUE"""),"Off the Books")</f>
        <v>Off the Books</v>
      </c>
      <c r="E38" s="10">
        <f>IFERROR(__xludf.DUMMYFUNCTION("""COMPUTED_VALUE"""),44.37)</f>
        <v>44.37</v>
      </c>
      <c r="F38" s="10">
        <f>IFERROR(__xludf.DUMMYFUNCTION("""COMPUTED_VALUE"""),0.45)</f>
        <v>0.45</v>
      </c>
      <c r="G38" s="13" t="str">
        <f>IFERROR(__xludf.DUMMYFUNCTION("""COMPUTED_VALUE"""),"Congregate")</f>
        <v>Congregate</v>
      </c>
      <c r="H38" s="10">
        <f>IFERROR(__xludf.DUMMYFUNCTION("""COMPUTED_VALUE"""),44.33)</f>
        <v>44.33</v>
      </c>
      <c r="I38" s="11">
        <f>IFERROR(__xludf.DUMMYFUNCTION("""COMPUTED_VALUE"""),0.5)</f>
        <v>0.5</v>
      </c>
      <c r="J38" s="12" t="str">
        <f>IFERROR(__xludf.DUMMYFUNCTION("""COMPUTED_VALUE"""),"Congregate")</f>
        <v>Congregate</v>
      </c>
      <c r="K38" s="10">
        <f>IFERROR(__xludf.DUMMYFUNCTION("""COMPUTED_VALUE"""),41.68)</f>
        <v>41.68</v>
      </c>
      <c r="L38" s="10">
        <f>IFERROR(__xludf.DUMMYFUNCTION("""COMPUTED_VALUE"""),0.34)</f>
        <v>0.34</v>
      </c>
      <c r="M38" s="13" t="str">
        <f>IFERROR(__xludf.DUMMYFUNCTION("""COMPUTED_VALUE"""),"Invigorate")</f>
        <v>Invigorate</v>
      </c>
      <c r="N38" s="10">
        <f>IFERROR(__xludf.DUMMYFUNCTION("""COMPUTED_VALUE"""),38.38)</f>
        <v>38.38</v>
      </c>
      <c r="O38" s="11">
        <f>IFERROR(__xludf.DUMMYFUNCTION("""COMPUTED_VALUE"""),2.54)</f>
        <v>2.54</v>
      </c>
    </row>
    <row r="39">
      <c r="A39" s="14" t="str">
        <f>IFERROR(__xludf.DUMMYFUNCTION("""COMPUTED_VALUE"""),"Jackpot")</f>
        <v>Jackpot</v>
      </c>
      <c r="B39" s="10">
        <f>IFERROR(__xludf.DUMMYFUNCTION("""COMPUTED_VALUE"""),42.77)</f>
        <v>42.77</v>
      </c>
      <c r="C39" s="11">
        <f>IFERROR(__xludf.DUMMYFUNCTION("""COMPUTED_VALUE"""),0.17)</f>
        <v>0.17</v>
      </c>
      <c r="D39" s="12" t="str">
        <f>IFERROR(__xludf.DUMMYFUNCTION("""COMPUTED_VALUE"""),"Patricidal Fury")</f>
        <v>Patricidal Fury</v>
      </c>
      <c r="E39" s="10">
        <f>IFERROR(__xludf.DUMMYFUNCTION("""COMPUTED_VALUE"""),43.99)</f>
        <v>43.99</v>
      </c>
      <c r="F39" s="10">
        <f>IFERROR(__xludf.DUMMYFUNCTION("""COMPUTED_VALUE"""),4.56)</f>
        <v>4.56</v>
      </c>
      <c r="G39" s="13" t="str">
        <f>IFERROR(__xludf.DUMMYFUNCTION("""COMPUTED_VALUE"""),"Tactical Decision")</f>
        <v>Tactical Decision</v>
      </c>
      <c r="H39" s="10">
        <f>IFERROR(__xludf.DUMMYFUNCTION("""COMPUTED_VALUE"""),43.76)</f>
        <v>43.76</v>
      </c>
      <c r="I39" s="11">
        <f>IFERROR(__xludf.DUMMYFUNCTION("""COMPUTED_VALUE"""),3.63)</f>
        <v>3.63</v>
      </c>
      <c r="J39" s="12" t="str">
        <f>IFERROR(__xludf.DUMMYFUNCTION("""COMPUTED_VALUE"""),"Off the Books")</f>
        <v>Off the Books</v>
      </c>
      <c r="K39" s="10">
        <f>IFERROR(__xludf.DUMMYFUNCTION("""COMPUTED_VALUE"""),41.43)</f>
        <v>41.43</v>
      </c>
      <c r="L39" s="10">
        <f>IFERROR(__xludf.DUMMYFUNCTION("""COMPUTED_VALUE"""),0.84)</f>
        <v>0.84</v>
      </c>
      <c r="M39" s="13" t="str">
        <f>IFERROR(__xludf.DUMMYFUNCTION("""COMPUTED_VALUE"""),"Uprising")</f>
        <v>Uprising</v>
      </c>
      <c r="N39" s="10">
        <f>IFERROR(__xludf.DUMMYFUNCTION("""COMPUTED_VALUE"""),38.05)</f>
        <v>38.05</v>
      </c>
      <c r="O39" s="11">
        <f>IFERROR(__xludf.DUMMYFUNCTION("""COMPUTED_VALUE"""),0.17)</f>
        <v>0.17</v>
      </c>
    </row>
    <row r="40">
      <c r="A40" s="14" t="str">
        <f>IFERROR(__xludf.DUMMYFUNCTION("""COMPUTED_VALUE"""),"Onslaught")</f>
        <v>Onslaught</v>
      </c>
      <c r="B40" s="10">
        <f>IFERROR(__xludf.DUMMYFUNCTION("""COMPUTED_VALUE"""),41.84)</f>
        <v>41.84</v>
      </c>
      <c r="C40" s="11">
        <f>IFERROR(__xludf.DUMMYFUNCTION("""COMPUTED_VALUE"""),1.72)</f>
        <v>1.72</v>
      </c>
      <c r="D40" s="12" t="str">
        <f>IFERROR(__xludf.DUMMYFUNCTION("""COMPUTED_VALUE"""),"Arachas Swarm")</f>
        <v>Arachas Swarm</v>
      </c>
      <c r="E40" s="10">
        <f>IFERROR(__xludf.DUMMYFUNCTION("""COMPUTED_VALUE"""),43.94)</f>
        <v>43.94</v>
      </c>
      <c r="F40" s="10">
        <f>IFERROR(__xludf.DUMMYFUNCTION("""COMPUTED_VALUE"""),1.86)</f>
        <v>1.86</v>
      </c>
      <c r="G40" s="13" t="str">
        <f>IFERROR(__xludf.DUMMYFUNCTION("""COMPUTED_VALUE"""),"Overwhelming Hunger")</f>
        <v>Overwhelming Hunger</v>
      </c>
      <c r="H40" s="10">
        <f>IFERROR(__xludf.DUMMYFUNCTION("""COMPUTED_VALUE"""),43.51)</f>
        <v>43.51</v>
      </c>
      <c r="I40" s="11">
        <f>IFERROR(__xludf.DUMMYFUNCTION("""COMPUTED_VALUE"""),3.15)</f>
        <v>3.15</v>
      </c>
      <c r="J40" s="12" t="str">
        <f>IFERROR(__xludf.DUMMYFUNCTION("""COMPUTED_VALUE"""),"Royal Inspiration")</f>
        <v>Royal Inspiration</v>
      </c>
      <c r="K40" s="10">
        <f>IFERROR(__xludf.DUMMYFUNCTION("""COMPUTED_VALUE"""),41.36)</f>
        <v>41.36</v>
      </c>
      <c r="L40" s="10">
        <f>IFERROR(__xludf.DUMMYFUNCTION("""COMPUTED_VALUE"""),0.45)</f>
        <v>0.45</v>
      </c>
      <c r="M40" s="13" t="str">
        <f>IFERROR(__xludf.DUMMYFUNCTION("""COMPUTED_VALUE"""),"Congregate")</f>
        <v>Congregate</v>
      </c>
      <c r="N40" s="10">
        <f>IFERROR(__xludf.DUMMYFUNCTION("""COMPUTED_VALUE"""),37.7)</f>
        <v>37.7</v>
      </c>
      <c r="O40" s="11">
        <f>IFERROR(__xludf.DUMMYFUNCTION("""COMPUTED_VALUE"""),0.3)</f>
        <v>0.3</v>
      </c>
    </row>
    <row r="41">
      <c r="A41" s="14" t="str">
        <f>IFERROR(__xludf.DUMMYFUNCTION("""COMPUTED_VALUE"""),"Pirate's Cove")</f>
        <v>Pirate's Cove</v>
      </c>
      <c r="B41" s="10">
        <f>IFERROR(__xludf.DUMMYFUNCTION("""COMPUTED_VALUE"""),41.52)</f>
        <v>41.52</v>
      </c>
      <c r="C41" s="11">
        <f>IFERROR(__xludf.DUMMYFUNCTION("""COMPUTED_VALUE"""),0.07)</f>
        <v>0.07</v>
      </c>
      <c r="D41" s="12" t="str">
        <f>IFERROR(__xludf.DUMMYFUNCTION("""COMPUTED_VALUE"""),"Congregate")</f>
        <v>Congregate</v>
      </c>
      <c r="E41" s="10">
        <f>IFERROR(__xludf.DUMMYFUNCTION("""COMPUTED_VALUE"""),43.87)</f>
        <v>43.87</v>
      </c>
      <c r="F41" s="10">
        <f>IFERROR(__xludf.DUMMYFUNCTION("""COMPUTED_VALUE"""),0.48)</f>
        <v>0.48</v>
      </c>
      <c r="G41" s="13" t="str">
        <f>IFERROR(__xludf.DUMMYFUNCTION("""COMPUTED_VALUE"""),"Royal Inspiration")</f>
        <v>Royal Inspiration</v>
      </c>
      <c r="H41" s="10">
        <f>IFERROR(__xludf.DUMMYFUNCTION("""COMPUTED_VALUE"""),43.2)</f>
        <v>43.2</v>
      </c>
      <c r="I41" s="11">
        <f>IFERROR(__xludf.DUMMYFUNCTION("""COMPUTED_VALUE"""),1.87)</f>
        <v>1.87</v>
      </c>
      <c r="J41" s="12" t="str">
        <f>IFERROR(__xludf.DUMMYFUNCTION("""COMPUTED_VALUE"""),"Overwhelming Hunger")</f>
        <v>Overwhelming Hunger</v>
      </c>
      <c r="K41" s="10">
        <f>IFERROR(__xludf.DUMMYFUNCTION("""COMPUTED_VALUE"""),40.99)</f>
        <v>40.99</v>
      </c>
      <c r="L41" s="10">
        <f>IFERROR(__xludf.DUMMYFUNCTION("""COMPUTED_VALUE"""),1.66)</f>
        <v>1.66</v>
      </c>
      <c r="M41" s="13" t="str">
        <f>IFERROR(__xludf.DUMMYFUNCTION("""COMPUTED_VALUE"""),"Off the Books")</f>
        <v>Off the Books</v>
      </c>
      <c r="N41" s="10">
        <f>IFERROR(__xludf.DUMMYFUNCTION("""COMPUTED_VALUE"""),35.11)</f>
        <v>35.11</v>
      </c>
      <c r="O41" s="11">
        <f>IFERROR(__xludf.DUMMYFUNCTION("""COMPUTED_VALUE"""),0.44)</f>
        <v>0.44</v>
      </c>
    </row>
    <row r="42">
      <c r="A42" s="14" t="str">
        <f>IFERROR(__xludf.DUMMYFUNCTION("""COMPUTED_VALUE"""),"Off the Books")</f>
        <v>Off the Books</v>
      </c>
      <c r="B42" s="10">
        <f>IFERROR(__xludf.DUMMYFUNCTION("""COMPUTED_VALUE"""),41.13)</f>
        <v>41.13</v>
      </c>
      <c r="C42" s="11">
        <f>IFERROR(__xludf.DUMMYFUNCTION("""COMPUTED_VALUE"""),0.12)</f>
        <v>0.12</v>
      </c>
      <c r="D42" s="12" t="str">
        <f>IFERROR(__xludf.DUMMYFUNCTION("""COMPUTED_VALUE"""),"Onslaught")</f>
        <v>Onslaught</v>
      </c>
      <c r="E42" s="10">
        <f>IFERROR(__xludf.DUMMYFUNCTION("""COMPUTED_VALUE"""),42.52)</f>
        <v>42.52</v>
      </c>
      <c r="F42" s="10">
        <f>IFERROR(__xludf.DUMMYFUNCTION("""COMPUTED_VALUE"""),1.24)</f>
        <v>1.24</v>
      </c>
      <c r="G42" s="13" t="str">
        <f>IFERROR(__xludf.DUMMYFUNCTION("""COMPUTED_VALUE"""),"Onslaught")</f>
        <v>Onslaught</v>
      </c>
      <c r="H42" s="10">
        <f>IFERROR(__xludf.DUMMYFUNCTION("""COMPUTED_VALUE"""),42.89)</f>
        <v>42.89</v>
      </c>
      <c r="I42" s="11">
        <f>IFERROR(__xludf.DUMMYFUNCTION("""COMPUTED_VALUE"""),0.87)</f>
        <v>0.87</v>
      </c>
      <c r="J42" s="12" t="str">
        <f>IFERROR(__xludf.DUMMYFUNCTION("""COMPUTED_VALUE"""),"Call of Harmony")</f>
        <v>Call of Harmony</v>
      </c>
      <c r="K42" s="10">
        <f>IFERROR(__xludf.DUMMYFUNCTION("""COMPUTED_VALUE"""),39.82)</f>
        <v>39.82</v>
      </c>
      <c r="L42" s="10">
        <f>IFERROR(__xludf.DUMMYFUNCTION("""COMPUTED_VALUE"""),0.21)</f>
        <v>0.21</v>
      </c>
      <c r="M42" s="13" t="str">
        <f>IFERROR(__xludf.DUMMYFUNCTION("""COMPUTED_VALUE"""),"Call of Harmony")</f>
        <v>Call of Harmony</v>
      </c>
      <c r="N42" s="10">
        <f>IFERROR(__xludf.DUMMYFUNCTION("""COMPUTED_VALUE"""),34.92)</f>
        <v>34.92</v>
      </c>
      <c r="O42" s="11">
        <f>IFERROR(__xludf.DUMMYFUNCTION("""COMPUTED_VALUE"""),0.11)</f>
        <v>0.11</v>
      </c>
    </row>
    <row r="43">
      <c r="A43" s="14" t="str">
        <f>IFERROR(__xludf.DUMMYFUNCTION("""COMPUTED_VALUE"""),"Double Cross")</f>
        <v>Double Cross</v>
      </c>
      <c r="B43" s="10">
        <f>IFERROR(__xludf.DUMMYFUNCTION("""COMPUTED_VALUE"""),39.04)</f>
        <v>39.04</v>
      </c>
      <c r="C43" s="11">
        <f>IFERROR(__xludf.DUMMYFUNCTION("""COMPUTED_VALUE"""),9.86)</f>
        <v>9.86</v>
      </c>
      <c r="D43" s="12" t="str">
        <f>IFERROR(__xludf.DUMMYFUNCTION("""COMPUTED_VALUE"""),"Lockdown")</f>
        <v>Lockdown</v>
      </c>
      <c r="E43" s="10">
        <f>IFERROR(__xludf.DUMMYFUNCTION("""COMPUTED_VALUE"""),41.92)</f>
        <v>41.92</v>
      </c>
      <c r="F43" s="10">
        <f>IFERROR(__xludf.DUMMYFUNCTION("""COMPUTED_VALUE"""),0.67)</f>
        <v>0.67</v>
      </c>
      <c r="G43" s="13" t="str">
        <f>IFERROR(__xludf.DUMMYFUNCTION("""COMPUTED_VALUE"""),"Call of Harmony")</f>
        <v>Call of Harmony</v>
      </c>
      <c r="H43" s="10">
        <f>IFERROR(__xludf.DUMMYFUNCTION("""COMPUTED_VALUE"""),41.99)</f>
        <v>41.99</v>
      </c>
      <c r="I43" s="11">
        <f>IFERROR(__xludf.DUMMYFUNCTION("""COMPUTED_VALUE"""),0.48)</f>
        <v>0.48</v>
      </c>
      <c r="J43" s="12" t="str">
        <f>IFERROR(__xludf.DUMMYFUNCTION("""COMPUTED_VALUE"""),"Blood Scent")</f>
        <v>Blood Scent</v>
      </c>
      <c r="K43" s="10">
        <f>IFERROR(__xludf.DUMMYFUNCTION("""COMPUTED_VALUE"""),39.63)</f>
        <v>39.63</v>
      </c>
      <c r="L43" s="10">
        <f>IFERROR(__xludf.DUMMYFUNCTION("""COMPUTED_VALUE"""),0.95)</f>
        <v>0.95</v>
      </c>
      <c r="M43" s="13" t="str">
        <f>IFERROR(__xludf.DUMMYFUNCTION("""COMPUTED_VALUE"""),"Blood Scent")</f>
        <v>Blood Scent</v>
      </c>
      <c r="N43" s="10">
        <f>IFERROR(__xludf.DUMMYFUNCTION("""COMPUTED_VALUE"""),31.58)</f>
        <v>31.58</v>
      </c>
      <c r="O43" s="11">
        <f>IFERROR(__xludf.DUMMYFUNCTION("""COMPUTED_VALUE"""),0.39)</f>
        <v>0.39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IFERROR(__xludf.DUMMYFUNCTION("""COMPUTED_VALUE"""),33.97)</f>
        <v>33.97</v>
      </c>
      <c r="C44" s="11">
        <f>IFERROR(__xludf.DUMMYFUNCTION("""COMPUTED_VALUE"""),0.18)</f>
        <v>0.18</v>
      </c>
      <c r="D44" s="12" t="str">
        <f>IFERROR(__xludf.DUMMYFUNCTION("""COMPUTED_VALUE"""),"Blood Money")</f>
        <v>Blood Money</v>
      </c>
      <c r="E44" s="10">
        <f>IFERROR(__xludf.DUMMYFUNCTION("""COMPUTED_VALUE"""),41.3)</f>
        <v>41.3</v>
      </c>
      <c r="F44" s="10">
        <f>IFERROR(__xludf.DUMMYFUNCTION("""COMPUTED_VALUE"""),0.35)</f>
        <v>0.35</v>
      </c>
      <c r="G44" s="13" t="str">
        <f>IFERROR(__xludf.DUMMYFUNCTION("""COMPUTED_VALUE"""),"Lockdown")</f>
        <v>Lockdown</v>
      </c>
      <c r="H44" s="10">
        <f>IFERROR(__xludf.DUMMYFUNCTION("""COMPUTED_VALUE"""),40.54)</f>
        <v>40.54</v>
      </c>
      <c r="I44" s="11">
        <f>IFERROR(__xludf.DUMMYFUNCTION("""COMPUTED_VALUE"""),0.44)</f>
        <v>0.44</v>
      </c>
      <c r="J44" s="12" t="str">
        <f>IFERROR(__xludf.DUMMYFUNCTION("""COMPUTED_VALUE"""),"Lockdown")</f>
        <v>Lockdown</v>
      </c>
      <c r="K44" s="10">
        <f>IFERROR(__xludf.DUMMYFUNCTION("""COMPUTED_VALUE"""),36.26)</f>
        <v>36.26</v>
      </c>
      <c r="L44" s="10">
        <f>IFERROR(__xludf.DUMMYFUNCTION("""COMPUTED_VALUE"""),0.2)</f>
        <v>0.2</v>
      </c>
      <c r="M44" s="13" t="str">
        <f>IFERROR(__xludf.DUMMYFUNCTION("""COMPUTED_VALUE"""),"Lockdown")</f>
        <v>Lockdown</v>
      </c>
      <c r="N44" s="10">
        <f>IFERROR(__xludf.DUMMYFUNCTION("""COMPUTED_VALUE"""),28.95)</f>
        <v>28.95</v>
      </c>
      <c r="O44" s="11">
        <f>IFERROR(__xludf.DUMMYFUNCTION("""COMPUTED_VALUE"""),0.05)</f>
        <v>0.05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6" t="s">
        <v>13</v>
      </c>
      <c r="C2" s="16" t="s">
        <v>14</v>
      </c>
      <c r="D2" s="16">
        <v>48.55</v>
      </c>
      <c r="E2" s="16">
        <v>1.48</v>
      </c>
    </row>
    <row r="3">
      <c r="A3" s="16">
        <v>1.0</v>
      </c>
      <c r="B3" s="16" t="s">
        <v>13</v>
      </c>
      <c r="C3" s="16" t="s">
        <v>15</v>
      </c>
      <c r="D3" s="16">
        <v>48.67</v>
      </c>
      <c r="E3" s="16">
        <v>0.38</v>
      </c>
    </row>
    <row r="4">
      <c r="A4" s="16">
        <v>1.0</v>
      </c>
      <c r="B4" s="16" t="s">
        <v>13</v>
      </c>
      <c r="C4" s="16" t="s">
        <v>16</v>
      </c>
      <c r="D4" s="16">
        <v>49.24</v>
      </c>
      <c r="E4" s="16">
        <v>0.28</v>
      </c>
    </row>
    <row r="5">
      <c r="A5" s="16">
        <v>1.0</v>
      </c>
      <c r="B5" s="16" t="s">
        <v>13</v>
      </c>
      <c r="C5" s="16" t="s">
        <v>17</v>
      </c>
      <c r="D5" s="16">
        <v>33.97</v>
      </c>
      <c r="E5" s="16">
        <v>0.18</v>
      </c>
    </row>
    <row r="6">
      <c r="A6" s="16">
        <v>1.0</v>
      </c>
      <c r="B6" s="16" t="s">
        <v>13</v>
      </c>
      <c r="C6" s="16" t="s">
        <v>18</v>
      </c>
      <c r="D6" s="16">
        <v>52.1</v>
      </c>
      <c r="E6" s="16">
        <v>3.23</v>
      </c>
    </row>
    <row r="7">
      <c r="A7" s="16">
        <v>1.0</v>
      </c>
      <c r="B7" s="16" t="s">
        <v>13</v>
      </c>
      <c r="C7" s="16" t="s">
        <v>19</v>
      </c>
      <c r="D7" s="16">
        <v>48.04</v>
      </c>
      <c r="E7" s="16">
        <v>0.76</v>
      </c>
    </row>
    <row r="8">
      <c r="A8" s="16">
        <v>1.0</v>
      </c>
      <c r="B8" s="16" t="s">
        <v>13</v>
      </c>
      <c r="C8" s="16" t="s">
        <v>20</v>
      </c>
      <c r="D8" s="16">
        <v>45.46</v>
      </c>
      <c r="E8" s="16">
        <v>5.08</v>
      </c>
    </row>
    <row r="9">
      <c r="A9" s="16">
        <v>1.0</v>
      </c>
      <c r="B9" s="16" t="s">
        <v>13</v>
      </c>
      <c r="C9" s="16" t="s">
        <v>21</v>
      </c>
      <c r="D9" s="16">
        <v>47.21</v>
      </c>
      <c r="E9" s="16">
        <v>0.15</v>
      </c>
    </row>
    <row r="10">
      <c r="A10" s="16">
        <v>1.0</v>
      </c>
      <c r="B10" s="16" t="s">
        <v>13</v>
      </c>
      <c r="C10" s="16" t="s">
        <v>22</v>
      </c>
      <c r="D10" s="16">
        <v>53.95</v>
      </c>
      <c r="E10" s="16">
        <v>0.89</v>
      </c>
    </row>
    <row r="11">
      <c r="A11" s="16">
        <v>1.0</v>
      </c>
      <c r="B11" s="16" t="s">
        <v>13</v>
      </c>
      <c r="C11" s="16" t="s">
        <v>23</v>
      </c>
      <c r="D11" s="16">
        <v>39.04</v>
      </c>
      <c r="E11" s="16">
        <v>9.86</v>
      </c>
    </row>
    <row r="12">
      <c r="A12" s="16">
        <v>1.0</v>
      </c>
      <c r="B12" s="16" t="s">
        <v>13</v>
      </c>
      <c r="C12" s="16" t="s">
        <v>24</v>
      </c>
      <c r="D12" s="16">
        <v>56.37</v>
      </c>
      <c r="E12" s="16">
        <v>0.51</v>
      </c>
    </row>
    <row r="13">
      <c r="A13" s="16">
        <v>1.0</v>
      </c>
      <c r="B13" s="16" t="s">
        <v>13</v>
      </c>
      <c r="C13" s="16" t="s">
        <v>25</v>
      </c>
      <c r="D13" s="16">
        <v>50.5</v>
      </c>
      <c r="E13" s="16">
        <v>3.02</v>
      </c>
    </row>
    <row r="14">
      <c r="A14" s="16">
        <v>1.0</v>
      </c>
      <c r="B14" s="16" t="s">
        <v>13</v>
      </c>
      <c r="C14" s="16" t="s">
        <v>26</v>
      </c>
      <c r="D14" s="16">
        <v>66.1</v>
      </c>
      <c r="E14" s="16">
        <v>2.28</v>
      </c>
    </row>
    <row r="15">
      <c r="A15" s="16">
        <v>1.0</v>
      </c>
      <c r="B15" s="16" t="s">
        <v>13</v>
      </c>
      <c r="C15" s="16" t="s">
        <v>27</v>
      </c>
      <c r="D15" s="16">
        <v>53.18</v>
      </c>
      <c r="E15" s="16">
        <v>1.11</v>
      </c>
    </row>
    <row r="16">
      <c r="A16" s="16">
        <v>1.0</v>
      </c>
      <c r="B16" s="16" t="s">
        <v>13</v>
      </c>
      <c r="C16" s="16" t="s">
        <v>28</v>
      </c>
      <c r="D16" s="16">
        <v>45.25</v>
      </c>
      <c r="E16" s="16">
        <v>0.11</v>
      </c>
    </row>
    <row r="17">
      <c r="A17" s="16">
        <v>1.0</v>
      </c>
      <c r="B17" s="16" t="s">
        <v>13</v>
      </c>
      <c r="C17" s="16" t="s">
        <v>29</v>
      </c>
      <c r="D17" s="16">
        <v>43.94</v>
      </c>
      <c r="E17" s="16">
        <v>1.2</v>
      </c>
    </row>
    <row r="18">
      <c r="A18" s="16">
        <v>1.0</v>
      </c>
      <c r="B18" s="16" t="s">
        <v>13</v>
      </c>
      <c r="C18" s="16" t="s">
        <v>30</v>
      </c>
      <c r="D18" s="16">
        <v>52.77</v>
      </c>
      <c r="E18" s="16">
        <v>1.0</v>
      </c>
    </row>
    <row r="19">
      <c r="A19" s="16">
        <v>1.0</v>
      </c>
      <c r="B19" s="16" t="s">
        <v>13</v>
      </c>
      <c r="C19" s="16" t="s">
        <v>31</v>
      </c>
      <c r="D19" s="16">
        <v>52.2</v>
      </c>
      <c r="E19" s="16">
        <v>2.86</v>
      </c>
    </row>
    <row r="20">
      <c r="A20" s="16">
        <v>1.0</v>
      </c>
      <c r="B20" s="16" t="s">
        <v>13</v>
      </c>
      <c r="C20" s="16" t="s">
        <v>32</v>
      </c>
      <c r="D20" s="16">
        <v>52.18</v>
      </c>
      <c r="E20" s="16">
        <v>3.83</v>
      </c>
    </row>
    <row r="21">
      <c r="A21" s="16">
        <v>1.0</v>
      </c>
      <c r="B21" s="16" t="s">
        <v>13</v>
      </c>
      <c r="C21" s="16" t="s">
        <v>33</v>
      </c>
      <c r="D21" s="16">
        <v>50.87</v>
      </c>
      <c r="E21" s="16">
        <v>2.72</v>
      </c>
    </row>
    <row r="22">
      <c r="A22" s="16">
        <v>1.0</v>
      </c>
      <c r="B22" s="16" t="s">
        <v>13</v>
      </c>
      <c r="C22" s="16" t="s">
        <v>34</v>
      </c>
      <c r="D22" s="16">
        <v>42.77</v>
      </c>
      <c r="E22" s="16">
        <v>0.17</v>
      </c>
    </row>
    <row r="23">
      <c r="A23" s="16">
        <v>1.0</v>
      </c>
      <c r="B23" s="16" t="s">
        <v>13</v>
      </c>
      <c r="C23" s="16" t="s">
        <v>35</v>
      </c>
      <c r="D23" s="16">
        <v>56.81</v>
      </c>
      <c r="E23" s="16">
        <v>0.24</v>
      </c>
    </row>
    <row r="24">
      <c r="A24" s="16">
        <v>1.0</v>
      </c>
      <c r="B24" s="16" t="s">
        <v>13</v>
      </c>
      <c r="C24" s="16" t="s">
        <v>36</v>
      </c>
      <c r="D24" s="16">
        <v>43.86</v>
      </c>
      <c r="E24" s="16">
        <v>0.36</v>
      </c>
    </row>
    <row r="25">
      <c r="A25" s="16">
        <v>1.0</v>
      </c>
      <c r="B25" s="16" t="s">
        <v>13</v>
      </c>
      <c r="C25" s="16" t="s">
        <v>37</v>
      </c>
      <c r="D25" s="16">
        <v>51.69</v>
      </c>
      <c r="E25" s="16">
        <v>0.69</v>
      </c>
    </row>
    <row r="26">
      <c r="A26" s="16">
        <v>1.0</v>
      </c>
      <c r="B26" s="16" t="s">
        <v>13</v>
      </c>
      <c r="C26" s="16" t="s">
        <v>38</v>
      </c>
      <c r="D26" s="16">
        <v>49.44</v>
      </c>
      <c r="E26" s="16">
        <v>0.89</v>
      </c>
    </row>
    <row r="27">
      <c r="A27" s="16">
        <v>1.0</v>
      </c>
      <c r="B27" s="16" t="s">
        <v>13</v>
      </c>
      <c r="C27" s="16" t="s">
        <v>39</v>
      </c>
      <c r="D27" s="16">
        <v>46.42</v>
      </c>
      <c r="E27" s="16">
        <v>8.22</v>
      </c>
    </row>
    <row r="28">
      <c r="A28" s="16">
        <v>1.0</v>
      </c>
      <c r="B28" s="16" t="s">
        <v>13</v>
      </c>
      <c r="C28" s="16" t="s">
        <v>40</v>
      </c>
      <c r="D28" s="16">
        <v>41.13</v>
      </c>
      <c r="E28" s="16">
        <v>0.12</v>
      </c>
    </row>
    <row r="29">
      <c r="A29" s="16">
        <v>1.0</v>
      </c>
      <c r="B29" s="16" t="s">
        <v>13</v>
      </c>
      <c r="C29" s="16" t="s">
        <v>41</v>
      </c>
      <c r="D29" s="16">
        <v>41.84</v>
      </c>
      <c r="E29" s="16">
        <v>1.72</v>
      </c>
    </row>
    <row r="30">
      <c r="A30" s="16">
        <v>1.0</v>
      </c>
      <c r="B30" s="16" t="s">
        <v>13</v>
      </c>
      <c r="C30" s="16" t="s">
        <v>42</v>
      </c>
      <c r="D30" s="16">
        <v>50.27</v>
      </c>
      <c r="E30" s="16">
        <v>2.41</v>
      </c>
    </row>
    <row r="31">
      <c r="A31" s="16">
        <v>1.0</v>
      </c>
      <c r="B31" s="16" t="s">
        <v>13</v>
      </c>
      <c r="C31" s="16" t="s">
        <v>43</v>
      </c>
      <c r="D31" s="16">
        <v>52.75</v>
      </c>
      <c r="E31" s="16">
        <v>10.35</v>
      </c>
    </row>
    <row r="32">
      <c r="A32" s="16">
        <v>1.0</v>
      </c>
      <c r="B32" s="16" t="s">
        <v>13</v>
      </c>
      <c r="C32" s="16" t="s">
        <v>44</v>
      </c>
      <c r="D32" s="16">
        <v>58.96</v>
      </c>
      <c r="E32" s="16">
        <v>0.79</v>
      </c>
    </row>
    <row r="33">
      <c r="A33" s="16">
        <v>1.0</v>
      </c>
      <c r="B33" s="16" t="s">
        <v>13</v>
      </c>
      <c r="C33" s="16" t="s">
        <v>45</v>
      </c>
      <c r="D33" s="16">
        <v>41.52</v>
      </c>
      <c r="E33" s="16">
        <v>0.07</v>
      </c>
    </row>
    <row r="34">
      <c r="A34" s="16">
        <v>1.0</v>
      </c>
      <c r="B34" s="16" t="s">
        <v>13</v>
      </c>
      <c r="C34" s="16" t="s">
        <v>46</v>
      </c>
      <c r="D34" s="16">
        <v>53.46</v>
      </c>
      <c r="E34" s="16">
        <v>0.64</v>
      </c>
    </row>
    <row r="35">
      <c r="A35" s="16">
        <v>1.0</v>
      </c>
      <c r="B35" s="16" t="s">
        <v>13</v>
      </c>
      <c r="C35" s="16" t="s">
        <v>47</v>
      </c>
      <c r="D35" s="16">
        <v>63.66</v>
      </c>
      <c r="E35" s="16">
        <v>0.93</v>
      </c>
    </row>
    <row r="36">
      <c r="A36" s="16">
        <v>1.0</v>
      </c>
      <c r="B36" s="16" t="s">
        <v>13</v>
      </c>
      <c r="C36" s="16" t="s">
        <v>48</v>
      </c>
      <c r="D36" s="16">
        <v>59.84</v>
      </c>
      <c r="E36" s="16">
        <v>1.19</v>
      </c>
    </row>
    <row r="37">
      <c r="A37" s="16">
        <v>1.0</v>
      </c>
      <c r="B37" s="16" t="s">
        <v>13</v>
      </c>
      <c r="C37" s="16" t="s">
        <v>49</v>
      </c>
      <c r="D37" s="16">
        <v>55.94</v>
      </c>
      <c r="E37" s="16">
        <v>1.64</v>
      </c>
    </row>
    <row r="38">
      <c r="A38" s="16">
        <v>1.0</v>
      </c>
      <c r="B38" s="16" t="s">
        <v>13</v>
      </c>
      <c r="C38" s="16" t="s">
        <v>50</v>
      </c>
      <c r="D38" s="16">
        <v>56.25</v>
      </c>
      <c r="E38" s="16">
        <v>1.25</v>
      </c>
    </row>
    <row r="39">
      <c r="A39" s="16">
        <v>1.0</v>
      </c>
      <c r="B39" s="16" t="s">
        <v>13</v>
      </c>
      <c r="C39" s="16" t="s">
        <v>51</v>
      </c>
      <c r="D39" s="16">
        <v>46.85</v>
      </c>
      <c r="E39" s="16">
        <v>0.23</v>
      </c>
    </row>
    <row r="40">
      <c r="A40" s="16">
        <v>1.0</v>
      </c>
      <c r="B40" s="16" t="s">
        <v>13</v>
      </c>
      <c r="C40" s="16" t="s">
        <v>52</v>
      </c>
      <c r="D40" s="16">
        <v>48.26</v>
      </c>
      <c r="E40" s="16">
        <v>1.54</v>
      </c>
    </row>
    <row r="41">
      <c r="A41" s="16">
        <v>1.0</v>
      </c>
      <c r="B41" s="16" t="s">
        <v>13</v>
      </c>
      <c r="C41" s="16" t="s">
        <v>53</v>
      </c>
      <c r="D41" s="16">
        <v>54.24</v>
      </c>
      <c r="E41" s="16">
        <v>11.87</v>
      </c>
    </row>
    <row r="42">
      <c r="A42" s="16">
        <v>1.0</v>
      </c>
      <c r="B42" s="16" t="s">
        <v>13</v>
      </c>
      <c r="C42" s="16" t="s">
        <v>54</v>
      </c>
      <c r="D42" s="16">
        <v>50.02</v>
      </c>
      <c r="E42" s="16">
        <v>0.39</v>
      </c>
    </row>
    <row r="43">
      <c r="A43" s="16">
        <v>1.0</v>
      </c>
      <c r="B43" s="16" t="s">
        <v>13</v>
      </c>
      <c r="C43" s="16" t="s">
        <v>55</v>
      </c>
      <c r="D43" s="16">
        <v>49.29</v>
      </c>
      <c r="E43" s="16">
        <v>13.34</v>
      </c>
    </row>
    <row r="44">
      <c r="A44" s="16">
        <v>2.0</v>
      </c>
      <c r="B44" s="16" t="s">
        <v>56</v>
      </c>
      <c r="C44" s="16" t="s">
        <v>14</v>
      </c>
      <c r="D44" s="16">
        <v>43.94</v>
      </c>
      <c r="E44" s="16">
        <v>1.86</v>
      </c>
    </row>
    <row r="45">
      <c r="A45" s="16">
        <v>2.0</v>
      </c>
      <c r="B45" s="16" t="s">
        <v>56</v>
      </c>
      <c r="C45" s="16" t="s">
        <v>15</v>
      </c>
      <c r="D45" s="16">
        <v>55.95</v>
      </c>
      <c r="E45" s="16">
        <v>0.96</v>
      </c>
    </row>
    <row r="46">
      <c r="A46" s="16">
        <v>2.0</v>
      </c>
      <c r="B46" s="16" t="s">
        <v>56</v>
      </c>
      <c r="C46" s="16" t="s">
        <v>16</v>
      </c>
      <c r="D46" s="16">
        <v>54.69</v>
      </c>
      <c r="E46" s="16">
        <v>0.59</v>
      </c>
    </row>
    <row r="47">
      <c r="A47" s="16">
        <v>2.0</v>
      </c>
      <c r="B47" s="16" t="s">
        <v>56</v>
      </c>
      <c r="C47" s="16" t="s">
        <v>17</v>
      </c>
      <c r="D47" s="16">
        <v>41.3</v>
      </c>
      <c r="E47" s="16">
        <v>0.35</v>
      </c>
    </row>
    <row r="48">
      <c r="A48" s="16">
        <v>2.0</v>
      </c>
      <c r="B48" s="16" t="s">
        <v>56</v>
      </c>
      <c r="C48" s="16" t="s">
        <v>18</v>
      </c>
      <c r="D48" s="16">
        <v>49.64</v>
      </c>
      <c r="E48" s="16">
        <v>5.03</v>
      </c>
    </row>
    <row r="49">
      <c r="A49" s="16">
        <v>2.0</v>
      </c>
      <c r="B49" s="16" t="s">
        <v>56</v>
      </c>
      <c r="C49" s="16" t="s">
        <v>19</v>
      </c>
      <c r="D49" s="16">
        <v>45.41</v>
      </c>
      <c r="E49" s="16">
        <v>0.83</v>
      </c>
    </row>
    <row r="50">
      <c r="A50" s="16">
        <v>2.0</v>
      </c>
      <c r="B50" s="16" t="s">
        <v>56</v>
      </c>
      <c r="C50" s="16" t="s">
        <v>20</v>
      </c>
      <c r="D50" s="16">
        <v>47.56</v>
      </c>
      <c r="E50" s="16">
        <v>4.1</v>
      </c>
    </row>
    <row r="51">
      <c r="A51" s="16">
        <v>2.0</v>
      </c>
      <c r="B51" s="16" t="s">
        <v>56</v>
      </c>
      <c r="C51" s="16" t="s">
        <v>21</v>
      </c>
      <c r="D51" s="16">
        <v>43.87</v>
      </c>
      <c r="E51" s="16">
        <v>0.48</v>
      </c>
    </row>
    <row r="52">
      <c r="A52" s="16">
        <v>2.0</v>
      </c>
      <c r="B52" s="16" t="s">
        <v>56</v>
      </c>
      <c r="C52" s="16" t="s">
        <v>22</v>
      </c>
      <c r="D52" s="16">
        <v>52.27</v>
      </c>
      <c r="E52" s="16">
        <v>2.54</v>
      </c>
    </row>
    <row r="53">
      <c r="A53" s="16">
        <v>2.0</v>
      </c>
      <c r="B53" s="16" t="s">
        <v>56</v>
      </c>
      <c r="C53" s="16" t="s">
        <v>23</v>
      </c>
      <c r="D53" s="16">
        <v>45.89</v>
      </c>
      <c r="E53" s="16">
        <v>6.13</v>
      </c>
    </row>
    <row r="54">
      <c r="A54" s="16">
        <v>2.0</v>
      </c>
      <c r="B54" s="16" t="s">
        <v>56</v>
      </c>
      <c r="C54" s="16" t="s">
        <v>24</v>
      </c>
      <c r="D54" s="16">
        <v>54.42</v>
      </c>
      <c r="E54" s="16">
        <v>1.17</v>
      </c>
    </row>
    <row r="55">
      <c r="A55" s="16">
        <v>2.0</v>
      </c>
      <c r="B55" s="16" t="s">
        <v>56</v>
      </c>
      <c r="C55" s="16" t="s">
        <v>25</v>
      </c>
      <c r="D55" s="16">
        <v>50.45</v>
      </c>
      <c r="E55" s="16">
        <v>3.06</v>
      </c>
    </row>
    <row r="56">
      <c r="A56" s="16">
        <v>2.0</v>
      </c>
      <c r="B56" s="16" t="s">
        <v>56</v>
      </c>
      <c r="C56" s="16" t="s">
        <v>26</v>
      </c>
      <c r="D56" s="16">
        <v>54.36</v>
      </c>
      <c r="E56" s="16">
        <v>4.48</v>
      </c>
    </row>
    <row r="57">
      <c r="A57" s="16">
        <v>2.0</v>
      </c>
      <c r="B57" s="16" t="s">
        <v>56</v>
      </c>
      <c r="C57" s="16" t="s">
        <v>27</v>
      </c>
      <c r="D57" s="16">
        <v>49.11</v>
      </c>
      <c r="E57" s="16">
        <v>2.85</v>
      </c>
    </row>
    <row r="58">
      <c r="A58" s="16">
        <v>2.0</v>
      </c>
      <c r="B58" s="16" t="s">
        <v>56</v>
      </c>
      <c r="C58" s="16" t="s">
        <v>28</v>
      </c>
      <c r="D58" s="16">
        <v>49.75</v>
      </c>
      <c r="E58" s="16">
        <v>0.52</v>
      </c>
    </row>
    <row r="59">
      <c r="A59" s="16">
        <v>2.0</v>
      </c>
      <c r="B59" s="16" t="s">
        <v>56</v>
      </c>
      <c r="C59" s="16" t="s">
        <v>29</v>
      </c>
      <c r="D59" s="16">
        <v>46.24</v>
      </c>
      <c r="E59" s="16">
        <v>1.29</v>
      </c>
    </row>
    <row r="60">
      <c r="A60" s="16">
        <v>2.0</v>
      </c>
      <c r="B60" s="16" t="s">
        <v>56</v>
      </c>
      <c r="C60" s="16" t="s">
        <v>30</v>
      </c>
      <c r="D60" s="16">
        <v>48.58</v>
      </c>
      <c r="E60" s="16">
        <v>2.81</v>
      </c>
    </row>
    <row r="61">
      <c r="A61" s="16">
        <v>2.0</v>
      </c>
      <c r="B61" s="16" t="s">
        <v>56</v>
      </c>
      <c r="C61" s="16" t="s">
        <v>31</v>
      </c>
      <c r="D61" s="16">
        <v>51.5</v>
      </c>
      <c r="E61" s="16">
        <v>4.87</v>
      </c>
    </row>
    <row r="62">
      <c r="A62" s="16">
        <v>2.0</v>
      </c>
      <c r="B62" s="16" t="s">
        <v>56</v>
      </c>
      <c r="C62" s="16" t="s">
        <v>32</v>
      </c>
      <c r="D62" s="16">
        <v>54.37</v>
      </c>
      <c r="E62" s="16">
        <v>4.09</v>
      </c>
    </row>
    <row r="63">
      <c r="A63" s="16">
        <v>2.0</v>
      </c>
      <c r="B63" s="16" t="s">
        <v>56</v>
      </c>
      <c r="C63" s="16" t="s">
        <v>33</v>
      </c>
      <c r="D63" s="16">
        <v>53.33</v>
      </c>
      <c r="E63" s="16">
        <v>3.72</v>
      </c>
    </row>
    <row r="64">
      <c r="A64" s="16">
        <v>2.0</v>
      </c>
      <c r="B64" s="16" t="s">
        <v>56</v>
      </c>
      <c r="C64" s="16" t="s">
        <v>34</v>
      </c>
      <c r="D64" s="16">
        <v>45.04</v>
      </c>
      <c r="E64" s="16">
        <v>0.52</v>
      </c>
    </row>
    <row r="65">
      <c r="A65" s="16">
        <v>2.0</v>
      </c>
      <c r="B65" s="16" t="s">
        <v>56</v>
      </c>
      <c r="C65" s="16" t="s">
        <v>35</v>
      </c>
      <c r="D65" s="16">
        <v>53.67</v>
      </c>
      <c r="E65" s="16">
        <v>0.93</v>
      </c>
    </row>
    <row r="66">
      <c r="A66" s="16">
        <v>2.0</v>
      </c>
      <c r="B66" s="16" t="s">
        <v>56</v>
      </c>
      <c r="C66" s="16" t="s">
        <v>36</v>
      </c>
      <c r="D66" s="16">
        <v>41.92</v>
      </c>
      <c r="E66" s="16">
        <v>0.67</v>
      </c>
    </row>
    <row r="67">
      <c r="A67" s="16">
        <v>2.0</v>
      </c>
      <c r="B67" s="16" t="s">
        <v>56</v>
      </c>
      <c r="C67" s="16" t="s">
        <v>37</v>
      </c>
      <c r="D67" s="16">
        <v>51.79</v>
      </c>
      <c r="E67" s="16">
        <v>1.42</v>
      </c>
    </row>
    <row r="68">
      <c r="A68" s="16">
        <v>2.0</v>
      </c>
      <c r="B68" s="16" t="s">
        <v>56</v>
      </c>
      <c r="C68" s="16" t="s">
        <v>38</v>
      </c>
      <c r="D68" s="16">
        <v>45.66</v>
      </c>
      <c r="E68" s="16">
        <v>1.38</v>
      </c>
    </row>
    <row r="69">
      <c r="A69" s="16">
        <v>2.0</v>
      </c>
      <c r="B69" s="16" t="s">
        <v>56</v>
      </c>
      <c r="C69" s="16" t="s">
        <v>39</v>
      </c>
      <c r="D69" s="16">
        <v>55.72</v>
      </c>
      <c r="E69" s="16">
        <v>4.27</v>
      </c>
    </row>
    <row r="70">
      <c r="A70" s="16">
        <v>2.0</v>
      </c>
      <c r="B70" s="16" t="s">
        <v>56</v>
      </c>
      <c r="C70" s="16" t="s">
        <v>40</v>
      </c>
      <c r="D70" s="16">
        <v>44.37</v>
      </c>
      <c r="E70" s="16">
        <v>0.45</v>
      </c>
    </row>
    <row r="71">
      <c r="A71" s="16">
        <v>2.0</v>
      </c>
      <c r="B71" s="16" t="s">
        <v>56</v>
      </c>
      <c r="C71" s="16" t="s">
        <v>41</v>
      </c>
      <c r="D71" s="16">
        <v>42.52</v>
      </c>
      <c r="E71" s="16">
        <v>1.24</v>
      </c>
    </row>
    <row r="72">
      <c r="A72" s="16">
        <v>2.0</v>
      </c>
      <c r="B72" s="16" t="s">
        <v>56</v>
      </c>
      <c r="C72" s="16" t="s">
        <v>42</v>
      </c>
      <c r="D72" s="16">
        <v>48.5</v>
      </c>
      <c r="E72" s="16">
        <v>4.22</v>
      </c>
    </row>
    <row r="73">
      <c r="A73" s="16">
        <v>2.0</v>
      </c>
      <c r="B73" s="16" t="s">
        <v>56</v>
      </c>
      <c r="C73" s="16" t="s">
        <v>43</v>
      </c>
      <c r="D73" s="16">
        <v>43.99</v>
      </c>
      <c r="E73" s="16">
        <v>4.56</v>
      </c>
    </row>
    <row r="74">
      <c r="A74" s="16">
        <v>2.0</v>
      </c>
      <c r="B74" s="16" t="s">
        <v>56</v>
      </c>
      <c r="C74" s="16" t="s">
        <v>44</v>
      </c>
      <c r="D74" s="16">
        <v>53.15</v>
      </c>
      <c r="E74" s="16">
        <v>2.51</v>
      </c>
    </row>
    <row r="75">
      <c r="A75" s="16">
        <v>2.0</v>
      </c>
      <c r="B75" s="16" t="s">
        <v>56</v>
      </c>
      <c r="C75" s="16" t="s">
        <v>45</v>
      </c>
      <c r="D75" s="16">
        <v>48.94</v>
      </c>
      <c r="E75" s="16">
        <v>0.14</v>
      </c>
    </row>
    <row r="76">
      <c r="A76" s="16">
        <v>2.0</v>
      </c>
      <c r="B76" s="16" t="s">
        <v>56</v>
      </c>
      <c r="C76" s="16" t="s">
        <v>46</v>
      </c>
      <c r="D76" s="16">
        <v>56.48</v>
      </c>
      <c r="E76" s="16">
        <v>1.36</v>
      </c>
    </row>
    <row r="77">
      <c r="A77" s="16">
        <v>2.0</v>
      </c>
      <c r="B77" s="16" t="s">
        <v>56</v>
      </c>
      <c r="C77" s="16" t="s">
        <v>47</v>
      </c>
      <c r="D77" s="16">
        <v>58.8</v>
      </c>
      <c r="E77" s="16">
        <v>2.78</v>
      </c>
    </row>
    <row r="78">
      <c r="A78" s="16">
        <v>2.0</v>
      </c>
      <c r="B78" s="16" t="s">
        <v>56</v>
      </c>
      <c r="C78" s="16" t="s">
        <v>48</v>
      </c>
      <c r="D78" s="16">
        <v>55.57</v>
      </c>
      <c r="E78" s="16">
        <v>2.02</v>
      </c>
    </row>
    <row r="79">
      <c r="A79" s="16">
        <v>2.0</v>
      </c>
      <c r="B79" s="16" t="s">
        <v>56</v>
      </c>
      <c r="C79" s="16" t="s">
        <v>49</v>
      </c>
      <c r="D79" s="16">
        <v>46.2</v>
      </c>
      <c r="E79" s="16">
        <v>2.74</v>
      </c>
    </row>
    <row r="80">
      <c r="A80" s="16">
        <v>2.0</v>
      </c>
      <c r="B80" s="16" t="s">
        <v>56</v>
      </c>
      <c r="C80" s="16" t="s">
        <v>50</v>
      </c>
      <c r="D80" s="16">
        <v>48.82</v>
      </c>
      <c r="E80" s="16">
        <v>3.09</v>
      </c>
    </row>
    <row r="81">
      <c r="A81" s="16">
        <v>2.0</v>
      </c>
      <c r="B81" s="16" t="s">
        <v>56</v>
      </c>
      <c r="C81" s="16" t="s">
        <v>51</v>
      </c>
      <c r="D81" s="16">
        <v>46.41</v>
      </c>
      <c r="E81" s="16">
        <v>0.4</v>
      </c>
    </row>
    <row r="82">
      <c r="A82" s="16">
        <v>2.0</v>
      </c>
      <c r="B82" s="16" t="s">
        <v>56</v>
      </c>
      <c r="C82" s="16" t="s">
        <v>52</v>
      </c>
      <c r="D82" s="16">
        <v>46.89</v>
      </c>
      <c r="E82" s="16">
        <v>2.3</v>
      </c>
    </row>
    <row r="83">
      <c r="A83" s="16">
        <v>2.0</v>
      </c>
      <c r="B83" s="16" t="s">
        <v>56</v>
      </c>
      <c r="C83" s="16" t="s">
        <v>53</v>
      </c>
      <c r="D83" s="16">
        <v>46.67</v>
      </c>
      <c r="E83" s="16">
        <v>5.29</v>
      </c>
    </row>
    <row r="84">
      <c r="A84" s="16">
        <v>2.0</v>
      </c>
      <c r="B84" s="16" t="s">
        <v>56</v>
      </c>
      <c r="C84" s="16" t="s">
        <v>54</v>
      </c>
      <c r="D84" s="16">
        <v>51.73</v>
      </c>
      <c r="E84" s="16">
        <v>1.21</v>
      </c>
    </row>
    <row r="85">
      <c r="A85" s="16">
        <v>2.0</v>
      </c>
      <c r="B85" s="16" t="s">
        <v>56</v>
      </c>
      <c r="C85" s="16" t="s">
        <v>55</v>
      </c>
      <c r="D85" s="16">
        <v>51.38</v>
      </c>
      <c r="E85" s="16">
        <v>4.8</v>
      </c>
    </row>
    <row r="86">
      <c r="A86" s="16">
        <v>3.0</v>
      </c>
      <c r="B86" s="17">
        <v>44422.0</v>
      </c>
      <c r="C86" s="16" t="s">
        <v>14</v>
      </c>
      <c r="D86" s="16">
        <v>45.45</v>
      </c>
      <c r="E86" s="16">
        <v>1.19</v>
      </c>
    </row>
    <row r="87">
      <c r="A87" s="16">
        <v>3.0</v>
      </c>
      <c r="B87" s="17">
        <v>44422.0</v>
      </c>
      <c r="C87" s="16" t="s">
        <v>15</v>
      </c>
      <c r="D87" s="16">
        <v>56.14</v>
      </c>
      <c r="E87" s="16">
        <v>1.65</v>
      </c>
    </row>
    <row r="88">
      <c r="A88" s="16">
        <v>3.0</v>
      </c>
      <c r="B88" s="17">
        <v>44422.0</v>
      </c>
      <c r="C88" s="16" t="s">
        <v>16</v>
      </c>
      <c r="D88" s="16">
        <v>55.27</v>
      </c>
      <c r="E88" s="16">
        <v>0.85</v>
      </c>
    </row>
    <row r="89">
      <c r="A89" s="16">
        <v>3.0</v>
      </c>
      <c r="B89" s="17">
        <v>44422.0</v>
      </c>
      <c r="C89" s="16" t="s">
        <v>17</v>
      </c>
      <c r="D89" s="16">
        <v>48.04</v>
      </c>
      <c r="E89" s="16">
        <v>0.54</v>
      </c>
    </row>
    <row r="90">
      <c r="A90" s="16">
        <v>3.0</v>
      </c>
      <c r="B90" s="17">
        <v>44422.0</v>
      </c>
      <c r="C90" s="16" t="s">
        <v>18</v>
      </c>
      <c r="D90" s="16">
        <v>45.03</v>
      </c>
      <c r="E90" s="16">
        <v>2.83</v>
      </c>
    </row>
    <row r="91">
      <c r="A91" s="16">
        <v>3.0</v>
      </c>
      <c r="B91" s="17">
        <v>44422.0</v>
      </c>
      <c r="C91" s="16" t="s">
        <v>19</v>
      </c>
      <c r="D91" s="16">
        <v>41.99</v>
      </c>
      <c r="E91" s="16">
        <v>0.48</v>
      </c>
    </row>
    <row r="92">
      <c r="A92" s="16">
        <v>3.0</v>
      </c>
      <c r="B92" s="17">
        <v>44422.0</v>
      </c>
      <c r="C92" s="16" t="s">
        <v>20</v>
      </c>
      <c r="D92" s="16">
        <v>46.58</v>
      </c>
      <c r="E92" s="16">
        <v>4.06</v>
      </c>
    </row>
    <row r="93">
      <c r="A93" s="16">
        <v>3.0</v>
      </c>
      <c r="B93" s="17">
        <v>44422.0</v>
      </c>
      <c r="C93" s="16" t="s">
        <v>21</v>
      </c>
      <c r="D93" s="16">
        <v>44.33</v>
      </c>
      <c r="E93" s="16">
        <v>0.5</v>
      </c>
    </row>
    <row r="94">
      <c r="A94" s="16">
        <v>3.0</v>
      </c>
      <c r="B94" s="17">
        <v>44422.0</v>
      </c>
      <c r="C94" s="16" t="s">
        <v>22</v>
      </c>
      <c r="D94" s="16">
        <v>51.12</v>
      </c>
      <c r="E94" s="16">
        <v>2.36</v>
      </c>
    </row>
    <row r="95">
      <c r="A95" s="16">
        <v>3.0</v>
      </c>
      <c r="B95" s="17">
        <v>44422.0</v>
      </c>
      <c r="C95" s="16" t="s">
        <v>23</v>
      </c>
      <c r="D95" s="16">
        <v>44.92</v>
      </c>
      <c r="E95" s="16">
        <v>6.77</v>
      </c>
    </row>
    <row r="96">
      <c r="A96" s="16">
        <v>3.0</v>
      </c>
      <c r="B96" s="17">
        <v>44422.0</v>
      </c>
      <c r="C96" s="16" t="s">
        <v>24</v>
      </c>
      <c r="D96" s="16">
        <v>54.18</v>
      </c>
      <c r="E96" s="16">
        <v>1.74</v>
      </c>
    </row>
    <row r="97">
      <c r="A97" s="16">
        <v>3.0</v>
      </c>
      <c r="B97" s="17">
        <v>44422.0</v>
      </c>
      <c r="C97" s="16" t="s">
        <v>25</v>
      </c>
      <c r="D97" s="16">
        <v>49.8</v>
      </c>
      <c r="E97" s="16">
        <v>2.59</v>
      </c>
    </row>
    <row r="98">
      <c r="A98" s="16">
        <v>3.0</v>
      </c>
      <c r="B98" s="17">
        <v>44422.0</v>
      </c>
      <c r="C98" s="16" t="s">
        <v>26</v>
      </c>
      <c r="D98" s="16">
        <v>52.57</v>
      </c>
      <c r="E98" s="16">
        <v>3.59</v>
      </c>
    </row>
    <row r="99">
      <c r="A99" s="16">
        <v>3.0</v>
      </c>
      <c r="B99" s="17">
        <v>44422.0</v>
      </c>
      <c r="C99" s="16" t="s">
        <v>27</v>
      </c>
      <c r="D99" s="16">
        <v>48.61</v>
      </c>
      <c r="E99" s="16">
        <v>3.7</v>
      </c>
    </row>
    <row r="100">
      <c r="A100" s="16">
        <v>3.0</v>
      </c>
      <c r="B100" s="17">
        <v>44422.0</v>
      </c>
      <c r="C100" s="16" t="s">
        <v>28</v>
      </c>
      <c r="D100" s="16">
        <v>46.34</v>
      </c>
      <c r="E100" s="16">
        <v>0.57</v>
      </c>
    </row>
    <row r="101">
      <c r="A101" s="16">
        <v>3.0</v>
      </c>
      <c r="B101" s="17">
        <v>44422.0</v>
      </c>
      <c r="C101" s="16" t="s">
        <v>29</v>
      </c>
      <c r="D101" s="16">
        <v>46.28</v>
      </c>
      <c r="E101" s="16">
        <v>1.15</v>
      </c>
    </row>
    <row r="102">
      <c r="A102" s="16">
        <v>3.0</v>
      </c>
      <c r="B102" s="17">
        <v>44422.0</v>
      </c>
      <c r="C102" s="16" t="s">
        <v>30</v>
      </c>
      <c r="D102" s="16">
        <v>45.77</v>
      </c>
      <c r="E102" s="16">
        <v>4.07</v>
      </c>
    </row>
    <row r="103">
      <c r="A103" s="16">
        <v>3.0</v>
      </c>
      <c r="B103" s="17">
        <v>44422.0</v>
      </c>
      <c r="C103" s="16" t="s">
        <v>31</v>
      </c>
      <c r="D103" s="16">
        <v>51.14</v>
      </c>
      <c r="E103" s="16">
        <v>6.44</v>
      </c>
    </row>
    <row r="104">
      <c r="A104" s="16">
        <v>3.0</v>
      </c>
      <c r="B104" s="17">
        <v>44422.0</v>
      </c>
      <c r="C104" s="16" t="s">
        <v>32</v>
      </c>
      <c r="D104" s="16">
        <v>54.93</v>
      </c>
      <c r="E104" s="16">
        <v>5.11</v>
      </c>
    </row>
    <row r="105">
      <c r="A105" s="16">
        <v>3.0</v>
      </c>
      <c r="B105" s="17">
        <v>44422.0</v>
      </c>
      <c r="C105" s="16" t="s">
        <v>33</v>
      </c>
      <c r="D105" s="16">
        <v>51.59</v>
      </c>
      <c r="E105" s="16">
        <v>5.43</v>
      </c>
    </row>
    <row r="106">
      <c r="A106" s="16">
        <v>3.0</v>
      </c>
      <c r="B106" s="17">
        <v>44422.0</v>
      </c>
      <c r="C106" s="16" t="s">
        <v>34</v>
      </c>
      <c r="D106" s="16">
        <v>44.48</v>
      </c>
      <c r="E106" s="16">
        <v>0.91</v>
      </c>
    </row>
    <row r="107">
      <c r="A107" s="16">
        <v>3.0</v>
      </c>
      <c r="B107" s="17">
        <v>44422.0</v>
      </c>
      <c r="C107" s="16" t="s">
        <v>35</v>
      </c>
      <c r="D107" s="16">
        <v>48.42</v>
      </c>
      <c r="E107" s="16">
        <v>1.55</v>
      </c>
    </row>
    <row r="108">
      <c r="A108" s="16">
        <v>3.0</v>
      </c>
      <c r="B108" s="17">
        <v>44422.0</v>
      </c>
      <c r="C108" s="16" t="s">
        <v>36</v>
      </c>
      <c r="D108" s="16">
        <v>40.54</v>
      </c>
      <c r="E108" s="16">
        <v>0.44</v>
      </c>
    </row>
    <row r="109">
      <c r="A109" s="16">
        <v>3.0</v>
      </c>
      <c r="B109" s="17">
        <v>44422.0</v>
      </c>
      <c r="C109" s="16" t="s">
        <v>37</v>
      </c>
      <c r="D109" s="16">
        <v>50.81</v>
      </c>
      <c r="E109" s="16">
        <v>1.48</v>
      </c>
    </row>
    <row r="110">
      <c r="A110" s="16">
        <v>3.0</v>
      </c>
      <c r="B110" s="17">
        <v>44422.0</v>
      </c>
      <c r="C110" s="16" t="s">
        <v>38</v>
      </c>
      <c r="D110" s="16">
        <v>44.92</v>
      </c>
      <c r="E110" s="16">
        <v>1.04</v>
      </c>
    </row>
    <row r="111">
      <c r="A111" s="16">
        <v>3.0</v>
      </c>
      <c r="B111" s="17">
        <v>44422.0</v>
      </c>
      <c r="C111" s="16" t="s">
        <v>39</v>
      </c>
      <c r="D111" s="16">
        <v>59.91</v>
      </c>
      <c r="E111" s="16">
        <v>3.9</v>
      </c>
    </row>
    <row r="112">
      <c r="A112" s="16">
        <v>3.0</v>
      </c>
      <c r="B112" s="17">
        <v>44422.0</v>
      </c>
      <c r="C112" s="16" t="s">
        <v>40</v>
      </c>
      <c r="D112" s="16">
        <v>44.84</v>
      </c>
      <c r="E112" s="16">
        <v>0.89</v>
      </c>
    </row>
    <row r="113">
      <c r="A113" s="16">
        <v>3.0</v>
      </c>
      <c r="B113" s="17">
        <v>44422.0</v>
      </c>
      <c r="C113" s="16" t="s">
        <v>41</v>
      </c>
      <c r="D113" s="16">
        <v>42.89</v>
      </c>
      <c r="E113" s="16">
        <v>0.87</v>
      </c>
    </row>
    <row r="114">
      <c r="A114" s="16">
        <v>3.0</v>
      </c>
      <c r="B114" s="17">
        <v>44422.0</v>
      </c>
      <c r="C114" s="16" t="s">
        <v>42</v>
      </c>
      <c r="D114" s="16">
        <v>43.51</v>
      </c>
      <c r="E114" s="16">
        <v>3.15</v>
      </c>
    </row>
    <row r="115">
      <c r="A115" s="16">
        <v>3.0</v>
      </c>
      <c r="B115" s="17">
        <v>44422.0</v>
      </c>
      <c r="C115" s="16" t="s">
        <v>43</v>
      </c>
      <c r="D115" s="16">
        <v>46.16</v>
      </c>
      <c r="E115" s="16">
        <v>1.9</v>
      </c>
    </row>
    <row r="116">
      <c r="A116" s="16">
        <v>3.0</v>
      </c>
      <c r="B116" s="17">
        <v>44422.0</v>
      </c>
      <c r="C116" s="16" t="s">
        <v>44</v>
      </c>
      <c r="D116" s="16">
        <v>53.37</v>
      </c>
      <c r="E116" s="16">
        <v>3.63</v>
      </c>
    </row>
    <row r="117">
      <c r="A117" s="16">
        <v>3.0</v>
      </c>
      <c r="B117" s="17">
        <v>44422.0</v>
      </c>
      <c r="C117" s="16" t="s">
        <v>45</v>
      </c>
      <c r="D117" s="16">
        <v>51.05</v>
      </c>
      <c r="E117" s="16">
        <v>0.32</v>
      </c>
    </row>
    <row r="118">
      <c r="A118" s="16">
        <v>3.0</v>
      </c>
      <c r="B118" s="17">
        <v>44422.0</v>
      </c>
      <c r="C118" s="16" t="s">
        <v>46</v>
      </c>
      <c r="D118" s="16">
        <v>55.76</v>
      </c>
      <c r="E118" s="16">
        <v>1.93</v>
      </c>
    </row>
    <row r="119">
      <c r="A119" s="16">
        <v>3.0</v>
      </c>
      <c r="B119" s="17">
        <v>44422.0</v>
      </c>
      <c r="C119" s="16" t="s">
        <v>47</v>
      </c>
      <c r="D119" s="16">
        <v>58.33</v>
      </c>
      <c r="E119" s="16">
        <v>4.9</v>
      </c>
    </row>
    <row r="120">
      <c r="A120" s="16">
        <v>3.0</v>
      </c>
      <c r="B120" s="17">
        <v>44422.0</v>
      </c>
      <c r="C120" s="16" t="s">
        <v>48</v>
      </c>
      <c r="D120" s="16">
        <v>58.35</v>
      </c>
      <c r="E120" s="16">
        <v>2.77</v>
      </c>
    </row>
    <row r="121">
      <c r="A121" s="16">
        <v>3.0</v>
      </c>
      <c r="B121" s="17">
        <v>44422.0</v>
      </c>
      <c r="C121" s="16" t="s">
        <v>49</v>
      </c>
      <c r="D121" s="16">
        <v>43.2</v>
      </c>
      <c r="E121" s="16">
        <v>1.87</v>
      </c>
    </row>
    <row r="122">
      <c r="A122" s="16">
        <v>3.0</v>
      </c>
      <c r="B122" s="17">
        <v>44422.0</v>
      </c>
      <c r="C122" s="16" t="s">
        <v>50</v>
      </c>
      <c r="D122" s="16">
        <v>46.82</v>
      </c>
      <c r="E122" s="16">
        <v>2.69</v>
      </c>
    </row>
    <row r="123">
      <c r="A123" s="16">
        <v>3.0</v>
      </c>
      <c r="B123" s="17">
        <v>44422.0</v>
      </c>
      <c r="C123" s="16" t="s">
        <v>51</v>
      </c>
      <c r="D123" s="16">
        <v>48.76</v>
      </c>
      <c r="E123" s="16">
        <v>0.36</v>
      </c>
    </row>
    <row r="124">
      <c r="A124" s="16">
        <v>3.0</v>
      </c>
      <c r="B124" s="17">
        <v>44422.0</v>
      </c>
      <c r="C124" s="16" t="s">
        <v>52</v>
      </c>
      <c r="D124" s="16">
        <v>43.76</v>
      </c>
      <c r="E124" s="16">
        <v>3.63</v>
      </c>
    </row>
    <row r="125">
      <c r="A125" s="16">
        <v>3.0</v>
      </c>
      <c r="B125" s="17">
        <v>44422.0</v>
      </c>
      <c r="C125" s="16" t="s">
        <v>53</v>
      </c>
      <c r="D125" s="16">
        <v>46.48</v>
      </c>
      <c r="E125" s="16">
        <v>1.83</v>
      </c>
    </row>
    <row r="126">
      <c r="A126" s="16">
        <v>3.0</v>
      </c>
      <c r="B126" s="17">
        <v>44422.0</v>
      </c>
      <c r="C126" s="16" t="s">
        <v>54</v>
      </c>
      <c r="D126" s="16">
        <v>49.86</v>
      </c>
      <c r="E126" s="16">
        <v>1.34</v>
      </c>
    </row>
    <row r="127">
      <c r="A127" s="16">
        <v>3.0</v>
      </c>
      <c r="B127" s="17">
        <v>44422.0</v>
      </c>
      <c r="C127" s="16" t="s">
        <v>55</v>
      </c>
      <c r="D127" s="16">
        <v>52.89</v>
      </c>
      <c r="E127" s="16">
        <v>2.98</v>
      </c>
    </row>
    <row r="128">
      <c r="A128" s="16">
        <v>4.0</v>
      </c>
      <c r="B128" s="17">
        <v>44203.0</v>
      </c>
      <c r="C128" s="16" t="s">
        <v>14</v>
      </c>
      <c r="D128" s="16">
        <v>45.18</v>
      </c>
      <c r="E128" s="16">
        <v>1.1</v>
      </c>
    </row>
    <row r="129">
      <c r="A129" s="16">
        <v>4.0</v>
      </c>
      <c r="B129" s="17">
        <v>44203.0</v>
      </c>
      <c r="C129" s="16" t="s">
        <v>15</v>
      </c>
      <c r="D129" s="16">
        <v>55.27</v>
      </c>
      <c r="E129" s="16">
        <v>2.41</v>
      </c>
    </row>
    <row r="130">
      <c r="A130" s="16">
        <v>4.0</v>
      </c>
      <c r="B130" s="17">
        <v>44203.0</v>
      </c>
      <c r="C130" s="16" t="s">
        <v>16</v>
      </c>
      <c r="D130" s="16">
        <v>52.82</v>
      </c>
      <c r="E130" s="16">
        <v>1.09</v>
      </c>
    </row>
    <row r="131">
      <c r="A131" s="16">
        <v>4.0</v>
      </c>
      <c r="B131" s="17">
        <v>44203.0</v>
      </c>
      <c r="C131" s="16" t="s">
        <v>17</v>
      </c>
      <c r="D131" s="16">
        <v>45.55</v>
      </c>
      <c r="E131" s="16">
        <v>0.85</v>
      </c>
    </row>
    <row r="132">
      <c r="A132" s="16">
        <v>4.0</v>
      </c>
      <c r="B132" s="17">
        <v>44203.0</v>
      </c>
      <c r="C132" s="16" t="s">
        <v>18</v>
      </c>
      <c r="D132" s="16">
        <v>39.63</v>
      </c>
      <c r="E132" s="16">
        <v>0.95</v>
      </c>
    </row>
    <row r="133">
      <c r="A133" s="16">
        <v>4.0</v>
      </c>
      <c r="B133" s="17">
        <v>44203.0</v>
      </c>
      <c r="C133" s="16" t="s">
        <v>19</v>
      </c>
      <c r="D133" s="16">
        <v>39.82</v>
      </c>
      <c r="E133" s="16">
        <v>0.21</v>
      </c>
    </row>
    <row r="134">
      <c r="A134" s="16">
        <v>4.0</v>
      </c>
      <c r="B134" s="17">
        <v>44203.0</v>
      </c>
      <c r="C134" s="16" t="s">
        <v>20</v>
      </c>
      <c r="D134" s="16">
        <v>45.09</v>
      </c>
      <c r="E134" s="16">
        <v>4.78</v>
      </c>
    </row>
    <row r="135">
      <c r="A135" s="16">
        <v>4.0</v>
      </c>
      <c r="B135" s="17">
        <v>44203.0</v>
      </c>
      <c r="C135" s="16" t="s">
        <v>21</v>
      </c>
      <c r="D135" s="16">
        <v>41.68</v>
      </c>
      <c r="E135" s="16">
        <v>0.34</v>
      </c>
    </row>
    <row r="136">
      <c r="A136" s="16">
        <v>4.0</v>
      </c>
      <c r="B136" s="17">
        <v>44203.0</v>
      </c>
      <c r="C136" s="16" t="s">
        <v>22</v>
      </c>
      <c r="D136" s="16">
        <v>50.2</v>
      </c>
      <c r="E136" s="16">
        <v>1.59</v>
      </c>
    </row>
    <row r="137">
      <c r="A137" s="16">
        <v>4.0</v>
      </c>
      <c r="B137" s="17">
        <v>44203.0</v>
      </c>
      <c r="C137" s="16" t="s">
        <v>23</v>
      </c>
      <c r="D137" s="16">
        <v>44.84</v>
      </c>
      <c r="E137" s="16">
        <v>6.39</v>
      </c>
    </row>
    <row r="138">
      <c r="A138" s="16">
        <v>4.0</v>
      </c>
      <c r="B138" s="17">
        <v>44203.0</v>
      </c>
      <c r="C138" s="16" t="s">
        <v>24</v>
      </c>
      <c r="D138" s="16">
        <v>52.37</v>
      </c>
      <c r="E138" s="16">
        <v>2.31</v>
      </c>
    </row>
    <row r="139">
      <c r="A139" s="16">
        <v>4.0</v>
      </c>
      <c r="B139" s="17">
        <v>44203.0</v>
      </c>
      <c r="C139" s="16" t="s">
        <v>25</v>
      </c>
      <c r="D139" s="16">
        <v>46.97</v>
      </c>
      <c r="E139" s="16">
        <v>1.75</v>
      </c>
    </row>
    <row r="140">
      <c r="A140" s="16">
        <v>4.0</v>
      </c>
      <c r="B140" s="17">
        <v>44203.0</v>
      </c>
      <c r="C140" s="16" t="s">
        <v>26</v>
      </c>
      <c r="D140" s="16">
        <v>49.33</v>
      </c>
      <c r="E140" s="16">
        <v>3.02</v>
      </c>
    </row>
    <row r="141">
      <c r="A141" s="16">
        <v>4.0</v>
      </c>
      <c r="B141" s="17">
        <v>44203.0</v>
      </c>
      <c r="C141" s="16" t="s">
        <v>27</v>
      </c>
      <c r="D141" s="16">
        <v>47.69</v>
      </c>
      <c r="E141" s="16">
        <v>2.15</v>
      </c>
    </row>
    <row r="142">
      <c r="A142" s="16">
        <v>4.0</v>
      </c>
      <c r="B142" s="17">
        <v>44203.0</v>
      </c>
      <c r="C142" s="16" t="s">
        <v>28</v>
      </c>
      <c r="D142" s="16">
        <v>44.18</v>
      </c>
      <c r="E142" s="16">
        <v>0.62</v>
      </c>
    </row>
    <row r="143">
      <c r="A143" s="16">
        <v>4.0</v>
      </c>
      <c r="B143" s="17">
        <v>44203.0</v>
      </c>
      <c r="C143" s="16" t="s">
        <v>29</v>
      </c>
      <c r="D143" s="16">
        <v>45.39</v>
      </c>
      <c r="E143" s="16">
        <v>1.37</v>
      </c>
    </row>
    <row r="144">
      <c r="A144" s="16">
        <v>4.0</v>
      </c>
      <c r="B144" s="17">
        <v>44203.0</v>
      </c>
      <c r="C144" s="16" t="s">
        <v>30</v>
      </c>
      <c r="D144" s="16">
        <v>42.7</v>
      </c>
      <c r="E144" s="16">
        <v>2.37</v>
      </c>
    </row>
    <row r="145">
      <c r="A145" s="16">
        <v>4.0</v>
      </c>
      <c r="B145" s="17">
        <v>44203.0</v>
      </c>
      <c r="C145" s="16" t="s">
        <v>31</v>
      </c>
      <c r="D145" s="16">
        <v>49.87</v>
      </c>
      <c r="E145" s="16">
        <v>7.89</v>
      </c>
    </row>
    <row r="146">
      <c r="A146" s="16">
        <v>4.0</v>
      </c>
      <c r="B146" s="17">
        <v>44203.0</v>
      </c>
      <c r="C146" s="16" t="s">
        <v>32</v>
      </c>
      <c r="D146" s="16">
        <v>55.76</v>
      </c>
      <c r="E146" s="16">
        <v>7.35</v>
      </c>
    </row>
    <row r="147">
      <c r="A147" s="16">
        <v>4.0</v>
      </c>
      <c r="B147" s="17">
        <v>44203.0</v>
      </c>
      <c r="C147" s="16" t="s">
        <v>33</v>
      </c>
      <c r="D147" s="16">
        <v>45.11</v>
      </c>
      <c r="E147" s="16">
        <v>6.78</v>
      </c>
    </row>
    <row r="148">
      <c r="A148" s="16">
        <v>4.0</v>
      </c>
      <c r="B148" s="17">
        <v>44203.0</v>
      </c>
      <c r="C148" s="16" t="s">
        <v>34</v>
      </c>
      <c r="D148" s="16">
        <v>43.43</v>
      </c>
      <c r="E148" s="16">
        <v>0.98</v>
      </c>
    </row>
    <row r="149">
      <c r="A149" s="16">
        <v>4.0</v>
      </c>
      <c r="B149" s="17">
        <v>44203.0</v>
      </c>
      <c r="C149" s="16" t="s">
        <v>35</v>
      </c>
      <c r="D149" s="16">
        <v>44.98</v>
      </c>
      <c r="E149" s="16">
        <v>1.26</v>
      </c>
    </row>
    <row r="150">
      <c r="A150" s="16">
        <v>4.0</v>
      </c>
      <c r="B150" s="17">
        <v>44203.0</v>
      </c>
      <c r="C150" s="16" t="s">
        <v>36</v>
      </c>
      <c r="D150" s="16">
        <v>36.26</v>
      </c>
      <c r="E150" s="16">
        <v>0.2</v>
      </c>
    </row>
    <row r="151">
      <c r="A151" s="16">
        <v>4.0</v>
      </c>
      <c r="B151" s="17">
        <v>44203.0</v>
      </c>
      <c r="C151" s="16" t="s">
        <v>37</v>
      </c>
      <c r="D151" s="16">
        <v>48.72</v>
      </c>
      <c r="E151" s="16">
        <v>0.87</v>
      </c>
    </row>
    <row r="152">
      <c r="A152" s="16">
        <v>4.0</v>
      </c>
      <c r="B152" s="17">
        <v>44203.0</v>
      </c>
      <c r="C152" s="16" t="s">
        <v>38</v>
      </c>
      <c r="D152" s="16">
        <v>45.16</v>
      </c>
      <c r="E152" s="16">
        <v>0.52</v>
      </c>
    </row>
    <row r="153">
      <c r="A153" s="16">
        <v>4.0</v>
      </c>
      <c r="B153" s="17">
        <v>44203.0</v>
      </c>
      <c r="C153" s="16" t="s">
        <v>39</v>
      </c>
      <c r="D153" s="16">
        <v>60.1</v>
      </c>
      <c r="E153" s="16">
        <v>5.37</v>
      </c>
    </row>
    <row r="154">
      <c r="A154" s="16">
        <v>4.0</v>
      </c>
      <c r="B154" s="17">
        <v>44203.0</v>
      </c>
      <c r="C154" s="16" t="s">
        <v>40</v>
      </c>
      <c r="D154" s="16">
        <v>41.43</v>
      </c>
      <c r="E154" s="16">
        <v>0.84</v>
      </c>
    </row>
    <row r="155">
      <c r="A155" s="16">
        <v>4.0</v>
      </c>
      <c r="B155" s="17">
        <v>44203.0</v>
      </c>
      <c r="C155" s="16" t="s">
        <v>41</v>
      </c>
      <c r="D155" s="16">
        <v>42.86</v>
      </c>
      <c r="E155" s="16">
        <v>0.34</v>
      </c>
    </row>
    <row r="156">
      <c r="A156" s="16">
        <v>4.0</v>
      </c>
      <c r="B156" s="17">
        <v>44203.0</v>
      </c>
      <c r="C156" s="16" t="s">
        <v>42</v>
      </c>
      <c r="D156" s="16">
        <v>40.99</v>
      </c>
      <c r="E156" s="16">
        <v>1.66</v>
      </c>
    </row>
    <row r="157">
      <c r="A157" s="16">
        <v>4.0</v>
      </c>
      <c r="B157" s="17">
        <v>44203.0</v>
      </c>
      <c r="C157" s="16" t="s">
        <v>43</v>
      </c>
      <c r="D157" s="16">
        <v>44.58</v>
      </c>
      <c r="E157" s="16">
        <v>0.81</v>
      </c>
    </row>
    <row r="158">
      <c r="A158" s="16">
        <v>4.0</v>
      </c>
      <c r="B158" s="17">
        <v>44203.0</v>
      </c>
      <c r="C158" s="16" t="s">
        <v>44</v>
      </c>
      <c r="D158" s="16">
        <v>55.69</v>
      </c>
      <c r="E158" s="16">
        <v>4.88</v>
      </c>
    </row>
    <row r="159">
      <c r="A159" s="16">
        <v>4.0</v>
      </c>
      <c r="B159" s="17">
        <v>44203.0</v>
      </c>
      <c r="C159" s="16" t="s">
        <v>45</v>
      </c>
      <c r="D159" s="16">
        <v>49.82</v>
      </c>
      <c r="E159" s="16">
        <v>0.72</v>
      </c>
    </row>
    <row r="160">
      <c r="A160" s="16">
        <v>4.0</v>
      </c>
      <c r="B160" s="17">
        <v>44203.0</v>
      </c>
      <c r="C160" s="16" t="s">
        <v>46</v>
      </c>
      <c r="D160" s="16">
        <v>52.26</v>
      </c>
      <c r="E160" s="16">
        <v>3.27</v>
      </c>
    </row>
    <row r="161">
      <c r="A161" s="16">
        <v>4.0</v>
      </c>
      <c r="B161" s="17">
        <v>44203.0</v>
      </c>
      <c r="C161" s="16" t="s">
        <v>47</v>
      </c>
      <c r="D161" s="16">
        <v>55.6</v>
      </c>
      <c r="E161" s="16">
        <v>6.48</v>
      </c>
    </row>
    <row r="162">
      <c r="A162" s="16">
        <v>4.0</v>
      </c>
      <c r="B162" s="17">
        <v>44203.0</v>
      </c>
      <c r="C162" s="16" t="s">
        <v>48</v>
      </c>
      <c r="D162" s="16">
        <v>59.65</v>
      </c>
      <c r="E162" s="16">
        <v>5.93</v>
      </c>
    </row>
    <row r="163">
      <c r="A163" s="16">
        <v>4.0</v>
      </c>
      <c r="B163" s="17">
        <v>44203.0</v>
      </c>
      <c r="C163" s="16" t="s">
        <v>49</v>
      </c>
      <c r="D163" s="16">
        <v>41.36</v>
      </c>
      <c r="E163" s="16">
        <v>0.45</v>
      </c>
    </row>
    <row r="164">
      <c r="A164" s="16">
        <v>4.0</v>
      </c>
      <c r="B164" s="17">
        <v>44203.0</v>
      </c>
      <c r="C164" s="16" t="s">
        <v>50</v>
      </c>
      <c r="D164" s="16">
        <v>47.91</v>
      </c>
      <c r="E164" s="16">
        <v>1.42</v>
      </c>
    </row>
    <row r="165">
      <c r="A165" s="16">
        <v>4.0</v>
      </c>
      <c r="B165" s="17">
        <v>44203.0</v>
      </c>
      <c r="C165" s="16" t="s">
        <v>51</v>
      </c>
      <c r="D165" s="16">
        <v>49.38</v>
      </c>
      <c r="E165" s="16">
        <v>0.36</v>
      </c>
    </row>
    <row r="166">
      <c r="A166" s="16">
        <v>4.0</v>
      </c>
      <c r="B166" s="17">
        <v>44203.0</v>
      </c>
      <c r="C166" s="16" t="s">
        <v>52</v>
      </c>
      <c r="D166" s="16">
        <v>42.59</v>
      </c>
      <c r="E166" s="16">
        <v>4.64</v>
      </c>
    </row>
    <row r="167">
      <c r="A167" s="16">
        <v>4.0</v>
      </c>
      <c r="B167" s="17">
        <v>44203.0</v>
      </c>
      <c r="C167" s="16" t="s">
        <v>53</v>
      </c>
      <c r="D167" s="16">
        <v>43.71</v>
      </c>
      <c r="E167" s="16">
        <v>0.45</v>
      </c>
    </row>
    <row r="168">
      <c r="A168" s="16">
        <v>4.0</v>
      </c>
      <c r="B168" s="17">
        <v>44203.0</v>
      </c>
      <c r="C168" s="16" t="s">
        <v>54</v>
      </c>
      <c r="D168" s="16">
        <v>47.59</v>
      </c>
      <c r="E168" s="16">
        <v>1.22</v>
      </c>
    </row>
    <row r="169">
      <c r="A169" s="16">
        <v>4.0</v>
      </c>
      <c r="B169" s="17">
        <v>44203.0</v>
      </c>
      <c r="C169" s="16" t="s">
        <v>55</v>
      </c>
      <c r="D169" s="16">
        <v>51.33</v>
      </c>
      <c r="E169" s="16">
        <v>2.03</v>
      </c>
    </row>
    <row r="170">
      <c r="A170" s="16">
        <v>5.0</v>
      </c>
      <c r="B170" s="16">
        <v>0.0</v>
      </c>
      <c r="C170" s="16" t="s">
        <v>14</v>
      </c>
      <c r="D170" s="16">
        <v>44.4</v>
      </c>
      <c r="E170" s="16">
        <v>1.18</v>
      </c>
    </row>
    <row r="171">
      <c r="A171" s="16">
        <v>5.0</v>
      </c>
      <c r="B171" s="16">
        <v>0.0</v>
      </c>
      <c r="C171" s="16" t="s">
        <v>15</v>
      </c>
      <c r="D171" s="16">
        <v>54.14</v>
      </c>
      <c r="E171" s="16">
        <v>2.65</v>
      </c>
    </row>
    <row r="172">
      <c r="A172" s="16">
        <v>5.0</v>
      </c>
      <c r="B172" s="16">
        <v>0.0</v>
      </c>
      <c r="C172" s="16" t="s">
        <v>16</v>
      </c>
      <c r="D172" s="16">
        <v>51.95</v>
      </c>
      <c r="E172" s="16">
        <v>1.57</v>
      </c>
    </row>
    <row r="173">
      <c r="A173" s="16">
        <v>5.0</v>
      </c>
      <c r="B173" s="16">
        <v>0.0</v>
      </c>
      <c r="C173" s="16" t="s">
        <v>17</v>
      </c>
      <c r="D173" s="16">
        <v>42.98</v>
      </c>
      <c r="E173" s="16">
        <v>1.07</v>
      </c>
    </row>
    <row r="174">
      <c r="A174" s="16">
        <v>5.0</v>
      </c>
      <c r="B174" s="16">
        <v>0.0</v>
      </c>
      <c r="C174" s="16" t="s">
        <v>18</v>
      </c>
      <c r="D174" s="16">
        <v>31.58</v>
      </c>
      <c r="E174" s="16">
        <v>0.39</v>
      </c>
    </row>
    <row r="175">
      <c r="A175" s="16">
        <v>5.0</v>
      </c>
      <c r="B175" s="16">
        <v>0.0</v>
      </c>
      <c r="C175" s="16" t="s">
        <v>19</v>
      </c>
      <c r="D175" s="16">
        <v>34.92</v>
      </c>
      <c r="E175" s="16">
        <v>0.11</v>
      </c>
    </row>
    <row r="176">
      <c r="A176" s="16">
        <v>5.0</v>
      </c>
      <c r="B176" s="16">
        <v>0.0</v>
      </c>
      <c r="C176" s="16" t="s">
        <v>20</v>
      </c>
      <c r="D176" s="16">
        <v>42.61</v>
      </c>
      <c r="E176" s="16">
        <v>2.93</v>
      </c>
    </row>
    <row r="177">
      <c r="A177" s="16">
        <v>5.0</v>
      </c>
      <c r="B177" s="16">
        <v>0.0</v>
      </c>
      <c r="C177" s="16" t="s">
        <v>21</v>
      </c>
      <c r="D177" s="16">
        <v>37.7</v>
      </c>
      <c r="E177" s="16">
        <v>0.3</v>
      </c>
    </row>
    <row r="178">
      <c r="A178" s="16">
        <v>5.0</v>
      </c>
      <c r="B178" s="16">
        <v>0.0</v>
      </c>
      <c r="C178" s="16" t="s">
        <v>22</v>
      </c>
      <c r="D178" s="16">
        <v>45.69</v>
      </c>
      <c r="E178" s="16">
        <v>1.03</v>
      </c>
    </row>
    <row r="179">
      <c r="A179" s="16">
        <v>5.0</v>
      </c>
      <c r="B179" s="16">
        <v>0.0</v>
      </c>
      <c r="C179" s="16" t="s">
        <v>23</v>
      </c>
      <c r="D179" s="16">
        <v>50.21</v>
      </c>
      <c r="E179" s="16">
        <v>6.45</v>
      </c>
    </row>
    <row r="180">
      <c r="A180" s="16">
        <v>5.0</v>
      </c>
      <c r="B180" s="16">
        <v>0.0</v>
      </c>
      <c r="C180" s="16" t="s">
        <v>24</v>
      </c>
      <c r="D180" s="16">
        <v>51.26</v>
      </c>
      <c r="E180" s="16">
        <v>2.75</v>
      </c>
    </row>
    <row r="181">
      <c r="A181" s="16">
        <v>5.0</v>
      </c>
      <c r="B181" s="16">
        <v>0.0</v>
      </c>
      <c r="C181" s="16" t="s">
        <v>25</v>
      </c>
      <c r="D181" s="16">
        <v>44.0</v>
      </c>
      <c r="E181" s="16">
        <v>0.78</v>
      </c>
    </row>
    <row r="182">
      <c r="A182" s="16">
        <v>5.0</v>
      </c>
      <c r="B182" s="16">
        <v>0.0</v>
      </c>
      <c r="C182" s="16" t="s">
        <v>26</v>
      </c>
      <c r="D182" s="16">
        <v>46.71</v>
      </c>
      <c r="E182" s="16">
        <v>1.97</v>
      </c>
    </row>
    <row r="183">
      <c r="A183" s="16">
        <v>5.0</v>
      </c>
      <c r="B183" s="16">
        <v>0.0</v>
      </c>
      <c r="C183" s="16" t="s">
        <v>27</v>
      </c>
      <c r="D183" s="16">
        <v>45.9</v>
      </c>
      <c r="E183" s="16">
        <v>1.16</v>
      </c>
    </row>
    <row r="184">
      <c r="A184" s="16">
        <v>5.0</v>
      </c>
      <c r="B184" s="16">
        <v>0.0</v>
      </c>
      <c r="C184" s="16" t="s">
        <v>28</v>
      </c>
      <c r="D184" s="16">
        <v>40.67</v>
      </c>
      <c r="E184" s="16">
        <v>0.94</v>
      </c>
    </row>
    <row r="185">
      <c r="A185" s="16">
        <v>5.0</v>
      </c>
      <c r="B185" s="16">
        <v>0.0</v>
      </c>
      <c r="C185" s="16" t="s">
        <v>29</v>
      </c>
      <c r="D185" s="16">
        <v>44.32</v>
      </c>
      <c r="E185" s="16">
        <v>1.5</v>
      </c>
    </row>
    <row r="186">
      <c r="A186" s="16">
        <v>5.0</v>
      </c>
      <c r="B186" s="16">
        <v>0.0</v>
      </c>
      <c r="C186" s="16" t="s">
        <v>30</v>
      </c>
      <c r="D186" s="16">
        <v>39.62</v>
      </c>
      <c r="E186" s="16">
        <v>0.9</v>
      </c>
    </row>
    <row r="187">
      <c r="A187" s="16">
        <v>5.0</v>
      </c>
      <c r="B187" s="16">
        <v>0.0</v>
      </c>
      <c r="C187" s="16" t="s">
        <v>31</v>
      </c>
      <c r="D187" s="16">
        <v>49.87</v>
      </c>
      <c r="E187" s="16">
        <v>9.13</v>
      </c>
    </row>
    <row r="188">
      <c r="A188" s="16">
        <v>5.0</v>
      </c>
      <c r="B188" s="16">
        <v>0.0</v>
      </c>
      <c r="C188" s="16" t="s">
        <v>32</v>
      </c>
      <c r="D188" s="16">
        <v>54.0</v>
      </c>
      <c r="E188" s="16">
        <v>11.05</v>
      </c>
    </row>
    <row r="189">
      <c r="A189" s="16">
        <v>5.0</v>
      </c>
      <c r="B189" s="16">
        <v>0.0</v>
      </c>
      <c r="C189" s="16" t="s">
        <v>33</v>
      </c>
      <c r="D189" s="16">
        <v>38.38</v>
      </c>
      <c r="E189" s="16">
        <v>2.54</v>
      </c>
    </row>
    <row r="190">
      <c r="A190" s="16">
        <v>5.0</v>
      </c>
      <c r="B190" s="16">
        <v>0.0</v>
      </c>
      <c r="C190" s="16" t="s">
        <v>34</v>
      </c>
      <c r="D190" s="16">
        <v>45.09</v>
      </c>
      <c r="E190" s="16">
        <v>1.35</v>
      </c>
    </row>
    <row r="191">
      <c r="A191" s="16">
        <v>5.0</v>
      </c>
      <c r="B191" s="16">
        <v>0.0</v>
      </c>
      <c r="C191" s="16" t="s">
        <v>35</v>
      </c>
      <c r="D191" s="16">
        <v>43.64</v>
      </c>
      <c r="E191" s="16">
        <v>1.23</v>
      </c>
    </row>
    <row r="192">
      <c r="A192" s="16">
        <v>5.0</v>
      </c>
      <c r="B192" s="16">
        <v>0.0</v>
      </c>
      <c r="C192" s="16" t="s">
        <v>36</v>
      </c>
      <c r="D192" s="16">
        <v>28.95</v>
      </c>
      <c r="E192" s="16">
        <v>0.05</v>
      </c>
    </row>
    <row r="193">
      <c r="A193" s="16">
        <v>5.0</v>
      </c>
      <c r="B193" s="16">
        <v>0.0</v>
      </c>
      <c r="C193" s="16" t="s">
        <v>37</v>
      </c>
      <c r="D193" s="16">
        <v>43.61</v>
      </c>
      <c r="E193" s="16">
        <v>0.52</v>
      </c>
    </row>
    <row r="194">
      <c r="A194" s="16">
        <v>5.0</v>
      </c>
      <c r="B194" s="16">
        <v>0.0</v>
      </c>
      <c r="C194" s="16" t="s">
        <v>38</v>
      </c>
      <c r="D194" s="16">
        <v>42.22</v>
      </c>
      <c r="E194" s="16">
        <v>0.26</v>
      </c>
    </row>
    <row r="195">
      <c r="A195" s="16">
        <v>5.0</v>
      </c>
      <c r="B195" s="16">
        <v>0.0</v>
      </c>
      <c r="C195" s="16" t="s">
        <v>39</v>
      </c>
      <c r="D195" s="16">
        <v>56.57</v>
      </c>
      <c r="E195" s="16">
        <v>10.42</v>
      </c>
    </row>
    <row r="196">
      <c r="A196" s="16">
        <v>5.0</v>
      </c>
      <c r="B196" s="16">
        <v>0.0</v>
      </c>
      <c r="C196" s="16" t="s">
        <v>40</v>
      </c>
      <c r="D196" s="16">
        <v>35.11</v>
      </c>
      <c r="E196" s="16">
        <v>0.44</v>
      </c>
    </row>
    <row r="197">
      <c r="A197" s="16">
        <v>5.0</v>
      </c>
      <c r="B197" s="16">
        <v>0.0</v>
      </c>
      <c r="C197" s="16" t="s">
        <v>41</v>
      </c>
      <c r="D197" s="16">
        <v>42.16</v>
      </c>
      <c r="E197" s="16">
        <v>0.27</v>
      </c>
    </row>
    <row r="198">
      <c r="A198" s="16">
        <v>5.0</v>
      </c>
      <c r="B198" s="16">
        <v>0.0</v>
      </c>
      <c r="C198" s="16" t="s">
        <v>42</v>
      </c>
      <c r="D198" s="16">
        <v>38.7</v>
      </c>
      <c r="E198" s="16">
        <v>1.4</v>
      </c>
    </row>
    <row r="199">
      <c r="A199" s="16">
        <v>5.0</v>
      </c>
      <c r="B199" s="16">
        <v>0.0</v>
      </c>
      <c r="C199" s="16" t="s">
        <v>43</v>
      </c>
      <c r="D199" s="16">
        <v>41.33</v>
      </c>
      <c r="E199" s="16">
        <v>0.39</v>
      </c>
    </row>
    <row r="200">
      <c r="A200" s="16">
        <v>5.0</v>
      </c>
      <c r="B200" s="16">
        <v>0.0</v>
      </c>
      <c r="C200" s="16" t="s">
        <v>44</v>
      </c>
      <c r="D200" s="16">
        <v>54.99</v>
      </c>
      <c r="E200" s="16">
        <v>4.52</v>
      </c>
    </row>
    <row r="201">
      <c r="A201" s="16">
        <v>5.0</v>
      </c>
      <c r="B201" s="16">
        <v>0.0</v>
      </c>
      <c r="C201" s="16" t="s">
        <v>45</v>
      </c>
      <c r="D201" s="16">
        <v>48.65</v>
      </c>
      <c r="E201" s="16">
        <v>1.59</v>
      </c>
    </row>
    <row r="202">
      <c r="A202" s="16">
        <v>5.0</v>
      </c>
      <c r="B202" s="16">
        <v>0.0</v>
      </c>
      <c r="C202" s="16" t="s">
        <v>46</v>
      </c>
      <c r="D202" s="16">
        <v>47.77</v>
      </c>
      <c r="E202" s="16">
        <v>4.28</v>
      </c>
    </row>
    <row r="203">
      <c r="A203" s="16">
        <v>5.0</v>
      </c>
      <c r="B203" s="16">
        <v>0.0</v>
      </c>
      <c r="C203" s="16" t="s">
        <v>47</v>
      </c>
      <c r="D203" s="16">
        <v>52.05</v>
      </c>
      <c r="E203" s="16">
        <v>4.0</v>
      </c>
    </row>
    <row r="204">
      <c r="A204" s="16">
        <v>5.0</v>
      </c>
      <c r="B204" s="16">
        <v>0.0</v>
      </c>
      <c r="C204" s="16" t="s">
        <v>48</v>
      </c>
      <c r="D204" s="16">
        <v>56.2</v>
      </c>
      <c r="E204" s="16">
        <v>10.58</v>
      </c>
    </row>
    <row r="205">
      <c r="A205" s="16">
        <v>5.0</v>
      </c>
      <c r="B205" s="16">
        <v>0.0</v>
      </c>
      <c r="C205" s="16" t="s">
        <v>49</v>
      </c>
      <c r="D205" s="16">
        <v>41.08</v>
      </c>
      <c r="E205" s="16">
        <v>0.17</v>
      </c>
    </row>
    <row r="206">
      <c r="A206" s="16">
        <v>5.0</v>
      </c>
      <c r="B206" s="16">
        <v>0.0</v>
      </c>
      <c r="C206" s="16" t="s">
        <v>50</v>
      </c>
      <c r="D206" s="16">
        <v>44.44</v>
      </c>
      <c r="E206" s="16">
        <v>0.7</v>
      </c>
    </row>
    <row r="207">
      <c r="A207" s="16">
        <v>5.0</v>
      </c>
      <c r="B207" s="16">
        <v>0.0</v>
      </c>
      <c r="C207" s="16" t="s">
        <v>51</v>
      </c>
      <c r="D207" s="16">
        <v>41.36</v>
      </c>
      <c r="E207" s="16">
        <v>0.2</v>
      </c>
    </row>
    <row r="208">
      <c r="A208" s="16">
        <v>5.0</v>
      </c>
      <c r="B208" s="16">
        <v>0.0</v>
      </c>
      <c r="C208" s="16" t="s">
        <v>52</v>
      </c>
      <c r="D208" s="16">
        <v>45.25</v>
      </c>
      <c r="E208" s="16">
        <v>4.43</v>
      </c>
    </row>
    <row r="209">
      <c r="A209" s="16">
        <v>5.0</v>
      </c>
      <c r="B209" s="16">
        <v>0.0</v>
      </c>
      <c r="C209" s="16" t="s">
        <v>53</v>
      </c>
      <c r="D209" s="16">
        <v>38.05</v>
      </c>
      <c r="E209" s="16">
        <v>0.17</v>
      </c>
    </row>
    <row r="210">
      <c r="A210" s="16">
        <v>5.0</v>
      </c>
      <c r="B210" s="16">
        <v>0.0</v>
      </c>
      <c r="C210" s="16" t="s">
        <v>54</v>
      </c>
      <c r="D210" s="16">
        <v>44.41</v>
      </c>
      <c r="E210" s="16">
        <v>1.11</v>
      </c>
    </row>
    <row r="211">
      <c r="A211" s="16">
        <v>5.0</v>
      </c>
      <c r="B211" s="16">
        <v>0.0</v>
      </c>
      <c r="C211" s="16" t="s">
        <v>55</v>
      </c>
      <c r="D211" s="16">
        <v>46.77</v>
      </c>
      <c r="E211" s="16">
        <v>1.5</v>
      </c>
    </row>
  </sheetData>
  <drawing r:id="rId1"/>
</worksheet>
</file>